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khouryalternative-my.sharepoint.com/personal/mlewandowski_altclaim_com/Documents/0 In Progress/2 Advance Program/"/>
    </mc:Choice>
  </mc:AlternateContent>
  <xr:revisionPtr revIDLastSave="294" documentId="8_{007AAE2B-ED5B-40E5-9AB9-7628E39B8A5D}" xr6:coauthVersionLast="47" xr6:coauthVersionMax="47" xr10:uidLastSave="{968660E7-2FA4-4E30-8B0D-E32D1B25F9E6}"/>
  <workbookProtection workbookAlgorithmName="SHA-512" workbookHashValue="6vQJbMHOSpmsLRzN7BWbP6P7EH0q278r1ZgbFklk8ZJa9CPgrLTgF4RyKt8VBoycWZ1mVljAavxzCI7RBZoD4Q==" workbookSaltValue="5t2/fUwn7fBUjPUjQo3h7Q==" workbookSpinCount="100000" lockStructure="1"/>
  <bookViews>
    <workbookView minimized="1" xWindow="7065" yWindow="360" windowWidth="28035" windowHeight="15300" tabRatio="810" xr2:uid="{280103C0-CA4A-482D-9F37-0231C5030CC5}"/>
  </bookViews>
  <sheets>
    <sheet name="Proposal" sheetId="14" r:id="rId1"/>
    <sheet name="Calculator" sheetId="16" r:id="rId2"/>
    <sheet name="ARPC" sheetId="15" state="hidden" r:id="rId3"/>
    <sheet name="SOL" sheetId="5" state="hidden" r:id="rId4"/>
  </sheets>
  <definedNames>
    <definedName name="_xlnm._FilterDatabase" localSheetId="3" hidden="1">SOL!#REF!</definedName>
    <definedName name="_xlnm.Print_Area" localSheetId="1">Calculator!$A$6:$D$30</definedName>
    <definedName name="_xlnm.Print_Area" localSheetId="0">Proposal!$A$1:$C$45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4" l="1"/>
  <c r="C26" i="16"/>
  <c r="C21" i="14" s="1"/>
  <c r="C12" i="14"/>
  <c r="C11" i="14"/>
  <c r="C9" i="14"/>
  <c r="C8" i="14"/>
  <c r="A9" i="14"/>
  <c r="A10" i="14"/>
  <c r="A11" i="14"/>
  <c r="A12" i="14"/>
  <c r="A8" i="14"/>
  <c r="C20" i="14"/>
  <c r="C27" i="16"/>
  <c r="C18" i="16"/>
  <c r="C17" i="16"/>
  <c r="C3" i="16"/>
  <c r="I3" i="15"/>
  <c r="M3" i="15"/>
  <c r="B26" i="15"/>
  <c r="X14" i="15"/>
  <c r="C28" i="16" s="1"/>
  <c r="W14" i="15"/>
  <c r="Y14" i="15" s="1"/>
  <c r="J14" i="15" s="1"/>
  <c r="M14" i="15"/>
  <c r="L14" i="15"/>
  <c r="I14" i="15"/>
  <c r="N14" i="15" s="1"/>
  <c r="X13" i="15"/>
  <c r="W13" i="15"/>
  <c r="Y13" i="15" s="1"/>
  <c r="J13" i="15" s="1"/>
  <c r="M13" i="15"/>
  <c r="L13" i="15"/>
  <c r="I13" i="15"/>
  <c r="N13" i="15" s="1"/>
  <c r="X12" i="15"/>
  <c r="W12" i="15"/>
  <c r="M12" i="15"/>
  <c r="L12" i="15"/>
  <c r="I12" i="15"/>
  <c r="N12" i="15" s="1"/>
  <c r="X11" i="15"/>
  <c r="W11" i="15"/>
  <c r="Y11" i="15" s="1"/>
  <c r="J11" i="15" s="1"/>
  <c r="M11" i="15"/>
  <c r="L11" i="15"/>
  <c r="I11" i="15"/>
  <c r="N11" i="15" s="1"/>
  <c r="X10" i="15"/>
  <c r="W10" i="15"/>
  <c r="M10" i="15"/>
  <c r="L10" i="15"/>
  <c r="I10" i="15"/>
  <c r="N10" i="15" s="1"/>
  <c r="X9" i="15"/>
  <c r="W9" i="15"/>
  <c r="M9" i="15"/>
  <c r="L9" i="15"/>
  <c r="I9" i="15"/>
  <c r="N9" i="15" s="1"/>
  <c r="X8" i="15"/>
  <c r="W8" i="15"/>
  <c r="M8" i="15"/>
  <c r="L8" i="15"/>
  <c r="I8" i="15"/>
  <c r="N8" i="15" s="1"/>
  <c r="X7" i="15"/>
  <c r="W7" i="15"/>
  <c r="M7" i="15"/>
  <c r="L7" i="15"/>
  <c r="I7" i="15"/>
  <c r="N7" i="15" s="1"/>
  <c r="X6" i="15"/>
  <c r="W6" i="15"/>
  <c r="M6" i="15"/>
  <c r="L6" i="15"/>
  <c r="I6" i="15"/>
  <c r="N6" i="15" s="1"/>
  <c r="X5" i="15"/>
  <c r="W5" i="15"/>
  <c r="M5" i="15"/>
  <c r="B27" i="15" s="1"/>
  <c r="L5" i="15"/>
  <c r="I5" i="15"/>
  <c r="N5" i="15" s="1"/>
  <c r="X4" i="15"/>
  <c r="W4" i="15"/>
  <c r="M4" i="15"/>
  <c r="L4" i="15"/>
  <c r="I4" i="15"/>
  <c r="N4" i="15" s="1"/>
  <c r="X3" i="15"/>
  <c r="W3" i="15"/>
  <c r="L3" i="15"/>
  <c r="N3" i="15"/>
  <c r="A6" i="5"/>
  <c r="A7" i="5"/>
  <c r="A8" i="5"/>
  <c r="A9" i="5"/>
  <c r="A10" i="5"/>
  <c r="A11" i="5"/>
  <c r="A12" i="5"/>
  <c r="A13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" i="5"/>
  <c r="Y10" i="15" l="1"/>
  <c r="J10" i="15" s="1"/>
  <c r="C30" i="16"/>
  <c r="C29" i="16"/>
  <c r="Y3" i="15"/>
  <c r="J3" i="15" s="1"/>
  <c r="Y12" i="15"/>
  <c r="J12" i="15" s="1"/>
  <c r="T7" i="15"/>
  <c r="Y8" i="15"/>
  <c r="J8" i="15" s="1"/>
  <c r="O8" i="15"/>
  <c r="P8" i="15" s="1"/>
  <c r="O4" i="15"/>
  <c r="S4" i="15" s="1"/>
  <c r="O3" i="15"/>
  <c r="P3" i="15" s="1"/>
  <c r="O11" i="15"/>
  <c r="S11" i="15" s="1"/>
  <c r="Y4" i="15"/>
  <c r="J4" i="15" s="1"/>
  <c r="O6" i="15"/>
  <c r="S6" i="15" s="1"/>
  <c r="Y6" i="15"/>
  <c r="J6" i="15" s="1"/>
  <c r="Y7" i="15"/>
  <c r="J7" i="15" s="1"/>
  <c r="O12" i="15"/>
  <c r="P12" i="15" s="1"/>
  <c r="O7" i="15"/>
  <c r="P7" i="15" s="1"/>
  <c r="T9" i="15"/>
  <c r="Y9" i="15"/>
  <c r="J9" i="15" s="1"/>
  <c r="T12" i="15"/>
  <c r="O10" i="15"/>
  <c r="P10" i="15" s="1"/>
  <c r="O14" i="15"/>
  <c r="P14" i="15" s="1"/>
  <c r="O9" i="15"/>
  <c r="P9" i="15" s="1"/>
  <c r="Y5" i="15"/>
  <c r="J5" i="15" s="1"/>
  <c r="O13" i="15"/>
  <c r="S13" i="15" s="1"/>
  <c r="T14" i="15"/>
  <c r="T11" i="15"/>
  <c r="T5" i="15"/>
  <c r="T6" i="15"/>
  <c r="P11" i="15"/>
  <c r="T8" i="15"/>
  <c r="S8" i="15"/>
  <c r="T3" i="15"/>
  <c r="T13" i="15"/>
  <c r="B28" i="15"/>
  <c r="T10" i="15"/>
  <c r="B20" i="15"/>
  <c r="B21" i="15" s="1"/>
  <c r="B23" i="15" s="1"/>
  <c r="T4" i="15"/>
  <c r="O5" i="15"/>
  <c r="P5" i="15" s="1"/>
  <c r="S7" i="15" l="1"/>
  <c r="A26" i="14"/>
  <c r="P4" i="15"/>
  <c r="R4" i="15" s="1"/>
  <c r="S3" i="15"/>
  <c r="R7" i="15"/>
  <c r="Q7" i="15"/>
  <c r="R5" i="15"/>
  <c r="Q5" i="15"/>
  <c r="R3" i="15"/>
  <c r="Q3" i="15"/>
  <c r="R9" i="15"/>
  <c r="Q9" i="15"/>
  <c r="P13" i="15"/>
  <c r="R14" i="15"/>
  <c r="Q14" i="15"/>
  <c r="R10" i="15"/>
  <c r="Q10" i="15"/>
  <c r="R12" i="15"/>
  <c r="Q12" i="15"/>
  <c r="R8" i="15"/>
  <c r="Q8" i="15"/>
  <c r="R11" i="15"/>
  <c r="Q11" i="15"/>
  <c r="P6" i="15"/>
  <c r="S10" i="15"/>
  <c r="S12" i="15"/>
  <c r="S5" i="15"/>
  <c r="S9" i="15"/>
  <c r="S14" i="15"/>
  <c r="B30" i="15"/>
  <c r="H30" i="15" s="1"/>
  <c r="Q4" i="15" l="1"/>
  <c r="R6" i="15"/>
  <c r="Q6" i="15"/>
  <c r="R13" i="15"/>
  <c r="Q13" i="15"/>
</calcChain>
</file>

<file path=xl/sharedStrings.xml><?xml version="1.0" encoding="utf-8"?>
<sst xmlns="http://schemas.openxmlformats.org/spreadsheetml/2006/main" count="288" uniqueCount="257">
  <si>
    <t>Date:</t>
  </si>
  <si>
    <t>The ACM calculator is based on aggregate results for discussion purposes ONLY.  ACM does not guarantee these estimates as results do vary by client level of participation.</t>
  </si>
  <si>
    <t>Prepared for:</t>
  </si>
  <si>
    <t>Joe Smith</t>
  </si>
  <si>
    <t>Title:</t>
  </si>
  <si>
    <t>Director of Risk</t>
  </si>
  <si>
    <t>Company:</t>
  </si>
  <si>
    <t>Company XYZ</t>
  </si>
  <si>
    <t>Email:</t>
  </si>
  <si>
    <t>Joe@xyz.com</t>
  </si>
  <si>
    <t>Phone:</t>
  </si>
  <si>
    <t>314-255-5555</t>
  </si>
  <si>
    <t>City, ST:</t>
  </si>
  <si>
    <t>St. Louis, MO</t>
  </si>
  <si>
    <t>Prepared By:</t>
  </si>
  <si>
    <t>Elise Brunson</t>
  </si>
  <si>
    <t>Account Executive</t>
  </si>
  <si>
    <t>ebrunson@altclaim.com</t>
  </si>
  <si>
    <t>214-222-2222</t>
  </si>
  <si>
    <t>Client Information</t>
  </si>
  <si>
    <t>Input</t>
  </si>
  <si>
    <t>Notes</t>
  </si>
  <si>
    <t>A</t>
  </si>
  <si>
    <t>Commercial Type</t>
  </si>
  <si>
    <t>Amb &amp; EMS</t>
  </si>
  <si>
    <t>Sub industry segment</t>
  </si>
  <si>
    <t>B</t>
  </si>
  <si>
    <t>Industry Segment</t>
  </si>
  <si>
    <t>Main industry segment</t>
  </si>
  <si>
    <t>C</t>
  </si>
  <si>
    <t>Advance Type</t>
  </si>
  <si>
    <t>Type of Advance</t>
  </si>
  <si>
    <t>D</t>
  </si>
  <si>
    <t>Fleet Size</t>
  </si>
  <si>
    <t>Size of fleet</t>
  </si>
  <si>
    <t>F</t>
  </si>
  <si>
    <t>Primary State (Location)</t>
  </si>
  <si>
    <t>Multi-State</t>
  </si>
  <si>
    <t>US State with majority of accidents or Multi-State average</t>
  </si>
  <si>
    <t>G</t>
  </si>
  <si>
    <t>Statute of Limitations</t>
  </si>
  <si>
    <t>The SOL in Years for that given State</t>
  </si>
  <si>
    <t>H</t>
  </si>
  <si>
    <t>Annual % of Not At Fault Accidents</t>
  </si>
  <si>
    <t>Percent of fleet involved in not-at-fault accidents annually</t>
  </si>
  <si>
    <t>Client Advance - DORMANT</t>
  </si>
  <si>
    <t>Output</t>
  </si>
  <si>
    <t>K</t>
  </si>
  <si>
    <t>Dormant Claims</t>
  </si>
  <si>
    <t>Old claims with physical damage collected</t>
  </si>
  <si>
    <t xml:space="preserve">ARPC Low Value </t>
  </si>
  <si>
    <t xml:space="preserve">ARPC High Value </t>
  </si>
  <si>
    <t>Range Low Value $</t>
  </si>
  <si>
    <t>Range High Value $</t>
  </si>
  <si>
    <t>I</t>
  </si>
  <si>
    <t>J</t>
  </si>
  <si>
    <t>L</t>
  </si>
  <si>
    <t>M</t>
  </si>
  <si>
    <t>CLIENT</t>
  </si>
  <si>
    <t>ACM</t>
  </si>
  <si>
    <t>Alternative Claims Management</t>
  </si>
  <si>
    <t>Client Details</t>
  </si>
  <si>
    <t>Fleet Size:</t>
  </si>
  <si>
    <t xml:space="preserve">DORMANT ONLY </t>
  </si>
  <si>
    <t>Industry</t>
  </si>
  <si>
    <t>Payout 1</t>
  </si>
  <si>
    <t>Payout 2</t>
  </si>
  <si>
    <t xml:space="preserve">Bats </t>
  </si>
  <si>
    <t xml:space="preserve">Hits </t>
  </si>
  <si>
    <t xml:space="preserve">Total Proceeds </t>
  </si>
  <si>
    <t>Total Proceeds per Claim</t>
  </si>
  <si>
    <t xml:space="preserve">Advance Rate Per Claim Range </t>
  </si>
  <si>
    <t>Calculator Rate</t>
  </si>
  <si>
    <t>Recovery Rate</t>
  </si>
  <si>
    <t>Total Value per Recovered Claim</t>
  </si>
  <si>
    <t>100 Claims Fixed Sum Value Advanced at 25% Share</t>
  </si>
  <si>
    <t>Proceeds to ACM</t>
  </si>
  <si>
    <t>Net ACM Benefit</t>
  </si>
  <si>
    <t>NET ARPC (hits)</t>
  </si>
  <si>
    <t>ROI</t>
  </si>
  <si>
    <t xml:space="preserve">Breakeven Rec Rate </t>
  </si>
  <si>
    <t xml:space="preserve">Breakeven Recovery Rate </t>
  </si>
  <si>
    <t xml:space="preserve">Range </t>
  </si>
  <si>
    <t>Claims closed with date received 2/1/2022 through 7/31/2023</t>
  </si>
  <si>
    <t>Commercial</t>
  </si>
  <si>
    <t>Fixed Sum</t>
  </si>
  <si>
    <t xml:space="preserve">All claims have completed distribution </t>
  </si>
  <si>
    <t xml:space="preserve">Construction </t>
  </si>
  <si>
    <t xml:space="preserve">Suggest we update quarterly </t>
  </si>
  <si>
    <t xml:space="preserve">Med Services </t>
  </si>
  <si>
    <t xml:space="preserve">Pest and Lawn </t>
  </si>
  <si>
    <t xml:space="preserve">Sanitation </t>
  </si>
  <si>
    <t xml:space="preserve">Buses </t>
  </si>
  <si>
    <t xml:space="preserve">Shuttle </t>
  </si>
  <si>
    <t>Street Sweeper</t>
  </si>
  <si>
    <t xml:space="preserve">Taxi/Limo </t>
  </si>
  <si>
    <t>Trade Service Truck</t>
  </si>
  <si>
    <t xml:space="preserve">Tree Service </t>
  </si>
  <si>
    <t xml:space="preserve">OTR Trucking </t>
  </si>
  <si>
    <t>Ambulance Example</t>
  </si>
  <si>
    <t xml:space="preserve">Files Received </t>
  </si>
  <si>
    <t xml:space="preserve">Bat RPC </t>
  </si>
  <si>
    <t xml:space="preserve">Total </t>
  </si>
  <si>
    <t xml:space="preserve">% to Advance </t>
  </si>
  <si>
    <t xml:space="preserve">Total Advance </t>
  </si>
  <si>
    <t>Hit %</t>
  </si>
  <si>
    <t xml:space="preserve">Workable files </t>
  </si>
  <si>
    <t xml:space="preserve">Hit RPC </t>
  </si>
  <si>
    <t xml:space="preserve">File Value </t>
  </si>
  <si>
    <t>ACM Potential</t>
  </si>
  <si>
    <t>DO NOT MODIFY &gt;&gt; Inputs for the Calculator</t>
  </si>
  <si>
    <t>US STATE</t>
  </si>
  <si>
    <t>Abbr</t>
  </si>
  <si>
    <t>SOL Yrs</t>
  </si>
  <si>
    <t>Mult</t>
  </si>
  <si>
    <t>Multi</t>
  </si>
  <si>
    <t>Alabama</t>
  </si>
  <si>
    <t>AL</t>
  </si>
  <si>
    <t>Alaska</t>
  </si>
  <si>
    <t>AK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</si>
  <si>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</si>
  <si>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</si>
  <si>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</si>
  <si>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</si>
  <si>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</si>
  <si>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</si>
  <si>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</si>
  <si>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</si>
  <si>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</si>
  <si>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</si>
  <si>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</si>
  <si>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</si>
  <si>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</si>
  <si>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</si>
  <si>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Flor</t>
  </si>
  <si>
    <t>Florida (&gt;3/23)</t>
  </si>
  <si>
    <t>Florida (&lt;3/23)</t>
  </si>
  <si>
    <t>Georgia</t>
  </si>
  <si>
    <t>GA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</si>
  <si>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</si>
  <si>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</si>
  <si>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</si>
  <si>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</si>
  <si>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</si>
  <si>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</si>
  <si>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</si>
  <si>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</si>
  <si>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</si>
  <si>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</si>
  <si>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</si>
  <si>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</si>
  <si>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</si>
  <si>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</si>
  <si>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</si>
  <si>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</si>
  <si>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</si>
  <si>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</si>
  <si>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</si>
  <si>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</si>
  <si>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</si>
  <si>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</si>
  <si>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</si>
  <si>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</si>
  <si>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</si>
  <si>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</si>
  <si>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</si>
  <si>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</si>
  <si>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</si>
  <si>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</si>
  <si>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</si>
  <si>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</si>
  <si>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</si>
  <si>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</si>
  <si>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</si>
  <si>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</si>
  <si>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</si>
  <si>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</si>
  <si>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</si>
  <si>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</si>
  <si>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</si>
  <si>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NM</t>
  </si>
  <si>
    <t>New York</t>
  </si>
  <si>
    <t>NY</t>
  </si>
  <si>
    <t>North Carolina</t>
  </si>
  <si>
    <t>NC</t>
  </si>
  <si>
    <t>North Dakota</t>
  </si>
  <si>
    <t>ND</t>
  </si>
  <si>
    <t>Ohio</t>
  </si>
  <si>
    <t>OH</t>
  </si>
  <si>
    <t>Oklahoma</t>
  </si>
  <si>
    <t>OK</t>
  </si>
  <si>
    <t>Oregon</t>
  </si>
  <si>
    <t>OR</t>
  </si>
  <si>
    <t>Pennsylvania</t>
  </si>
  <si>
    <t>PA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</si>
  <si>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</si>
  <si>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</si>
  <si>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</si>
  <si>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</si>
  <si>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</si>
  <si>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</si>
  <si>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</si>
  <si>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</si>
  <si>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</si>
  <si>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</si>
  <si>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</si>
  <si>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</si>
  <si>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</si>
  <si>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</si>
  <si>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Virginia</t>
  </si>
  <si>
    <t>VA</t>
  </si>
  <si>
    <t>Washington</t>
  </si>
  <si>
    <t>WA</t>
  </si>
  <si>
    <t>West Virginia</t>
  </si>
  <si>
    <t>WV</t>
  </si>
  <si>
    <t>Wisconsin</t>
  </si>
  <si>
    <t>WI</t>
  </si>
  <si>
    <t>Wyoming</t>
  </si>
  <si>
    <t>WY</t>
  </si>
  <si>
    <t>FL (&lt;3/23)</t>
  </si>
  <si>
    <t>FL (&gt;3/23)</t>
  </si>
  <si>
    <t>was 2, is changing; TG</t>
  </si>
  <si>
    <t>changing next year</t>
  </si>
  <si>
    <t>Estimated Past ("Dormant") Claims:</t>
  </si>
  <si>
    <t>About ACM</t>
  </si>
  <si>
    <t>· Commercial, government, dealership, and car rental divisions</t>
  </si>
  <si>
    <t>·  Located in  San Antonio, TX and Winter Park, FL</t>
  </si>
  <si>
    <t>·  Compatible with TPAs, brokers, captive, and independent systems</t>
  </si>
  <si>
    <t>·  Easy onboarding (30 minutes) to familiarize new client teams</t>
  </si>
  <si>
    <t>·  95% customer retention and satisfaction rates</t>
  </si>
  <si>
    <t>·  24/7/365 claim portal access with full time client success team</t>
  </si>
  <si>
    <t>·  28 years+ delivering more complete recoveries to clients</t>
  </si>
  <si>
    <t>Offer Details</t>
  </si>
  <si>
    <t>ACM:  The Fleet Damage Recovery Experts</t>
  </si>
  <si>
    <t>·  Submit your loss-run report to us for review</t>
  </si>
  <si>
    <t>·  After analysis, we revert with a “fixed sum” amount for you</t>
  </si>
  <si>
    <t>·  The fixed sum amount is a CASH offer for claims with documents</t>
  </si>
  <si>
    <t>·  You approve the short terms of service (only binding for these claims)</t>
  </si>
  <si>
    <t>·  Once approved, we load the claims in our system for processing</t>
  </si>
  <si>
    <t>·  You gather and submit supporting claim documents within 14 days</t>
  </si>
  <si>
    <t>·  Fixed sum amount only adjusted due to missing documents</t>
  </si>
  <si>
    <t>·  We process the resulting cash payment to you via check or ACH</t>
  </si>
  <si>
    <t>·  That’s it (unless you desire to use us later, of course;)</t>
  </si>
  <si>
    <t>·  Simple to read and understand terms of service</t>
  </si>
  <si>
    <t>·  National scope and coverage, fully on demand</t>
  </si>
  <si>
    <t>·  Thousands of clients from Fortune 500 to local independents</t>
  </si>
  <si>
    <t>Instructions:  Only fill in the items in BLUE.</t>
  </si>
  <si>
    <t>Per claim bottom of range</t>
  </si>
  <si>
    <t>Per claim top of range</t>
  </si>
  <si>
    <t>Total bottom of range</t>
  </si>
  <si>
    <t>Total top of range</t>
  </si>
  <si>
    <t>For discussion purposes.  Intial offer based on estimated fleet size.  Formal TOS with offer to follow. Implies no guarantee.</t>
  </si>
  <si>
    <t>Cash Offer Range</t>
  </si>
  <si>
    <t>Do not modify this view, use Calculator Tab</t>
  </si>
  <si>
    <t>Offer Date:</t>
  </si>
  <si>
    <t>Initial Client Proposal</t>
  </si>
  <si>
    <t>·  This initial offer EXPIRES 30 days from date above, thank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</si>
</sst>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_);_(* \(#,##0.0\);_(* &quot;-&quot;??_);_(@_)"/>
    <numFmt numFmtId="168" formatCode="&quot;$&quot;#,##0.00"/>
    <numFmt numFmtId="172" formatCode="[$-409]mmmm\ d\,\ yyyy;@"/>
  </numFmts>
  <fonts count="2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b/>
      <i/>
      <sz val="20"/>
      <color rgb="FF002060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2" borderId="0" xfId="0" applyFont="1" applyFill="1" applyAlignment="1">
      <alignment horizontal="center"/>
    </xf>
    <xf numFmtId="1" fontId="0" fillId="0" borderId="0" xfId="0" applyNumberFormat="1"/>
    <xf numFmtId="9" fontId="0" fillId="0" borderId="0" xfId="3" applyFont="1"/>
    <xf numFmtId="164" fontId="0" fillId="0" borderId="0" xfId="2" applyNumberFormat="1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4" fillId="2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4" fillId="4" borderId="0" xfId="0" applyFont="1" applyFill="1" applyAlignment="1" applyProtection="1">
      <alignment horizontal="center" vertical="top"/>
      <protection locked="0"/>
    </xf>
    <xf numFmtId="0" fontId="4" fillId="4" borderId="0" xfId="0" applyFont="1" applyFill="1" applyAlignment="1" applyProtection="1">
      <alignment horizontal="right" vertical="top"/>
      <protection locked="0"/>
    </xf>
    <xf numFmtId="164" fontId="4" fillId="4" borderId="0" xfId="2" applyNumberFormat="1" applyFont="1" applyFill="1" applyAlignment="1" applyProtection="1">
      <alignment horizontal="right" vertical="top"/>
      <protection locked="0"/>
    </xf>
    <xf numFmtId="0" fontId="4" fillId="2" borderId="0" xfId="0" applyFont="1" applyFill="1" applyAlignment="1">
      <alignment horizontal="right" vertical="top"/>
    </xf>
    <xf numFmtId="0" fontId="6" fillId="0" borderId="0" xfId="0" applyFont="1" applyAlignment="1">
      <alignment vertical="top" wrapText="1"/>
    </xf>
    <xf numFmtId="9" fontId="0" fillId="0" borderId="0" xfId="3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1" fillId="0" borderId="0" xfId="0" applyNumberFormat="1" applyFont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9" fontId="1" fillId="0" borderId="0" xfId="0" applyNumberFormat="1" applyFont="1" applyAlignment="1">
      <alignment horizontal="right" vertical="top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8" fillId="0" borderId="0" xfId="0" applyFont="1"/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 applyAlignment="1">
      <alignment horizontal="center"/>
    </xf>
    <xf numFmtId="166" fontId="0" fillId="0" borderId="0" xfId="1" applyNumberFormat="1" applyFont="1"/>
    <xf numFmtId="5" fontId="0" fillId="3" borderId="0" xfId="1" applyNumberFormat="1" applyFont="1" applyFill="1" applyAlignment="1">
      <alignment horizontal="center"/>
    </xf>
    <xf numFmtId="10" fontId="0" fillId="0" borderId="0" xfId="0" applyNumberFormat="1"/>
    <xf numFmtId="166" fontId="0" fillId="0" borderId="0" xfId="0" applyNumberFormat="1"/>
    <xf numFmtId="167" fontId="0" fillId="0" borderId="0" xfId="2" applyNumberFormat="1" applyFont="1"/>
    <xf numFmtId="168" fontId="0" fillId="0" borderId="0" xfId="1" applyNumberFormat="1" applyFont="1"/>
    <xf numFmtId="168" fontId="0" fillId="0" borderId="0" xfId="0" applyNumberFormat="1"/>
    <xf numFmtId="164" fontId="0" fillId="0" borderId="0" xfId="2" applyNumberFormat="1" applyFont="1" applyAlignment="1">
      <alignment horizontal="center"/>
    </xf>
    <xf numFmtId="0" fontId="9" fillId="0" borderId="0" xfId="0" applyFont="1"/>
    <xf numFmtId="44" fontId="0" fillId="0" borderId="0" xfId="0" applyNumberFormat="1"/>
    <xf numFmtId="0" fontId="3" fillId="5" borderId="0" xfId="0" applyFont="1" applyFill="1"/>
    <xf numFmtId="43" fontId="0" fillId="0" borderId="0" xfId="2" applyFont="1"/>
    <xf numFmtId="43" fontId="0" fillId="0" borderId="0" xfId="0" applyNumberFormat="1"/>
    <xf numFmtId="166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9" fontId="0" fillId="0" borderId="0" xfId="3" applyFont="1" applyFill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5" fontId="0" fillId="0" borderId="0" xfId="1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2" applyNumberFormat="1" applyFont="1" applyFill="1" applyAlignment="1">
      <alignment horizontal="right" vertical="top"/>
    </xf>
    <xf numFmtId="0" fontId="10" fillId="4" borderId="0" xfId="4" applyFill="1" applyAlignment="1" applyProtection="1">
      <alignment horizontal="center" vertical="top"/>
      <protection locked="0"/>
    </xf>
    <xf numFmtId="0" fontId="11" fillId="0" borderId="0" xfId="0" applyFont="1" applyAlignment="1">
      <alignment vertical="top"/>
    </xf>
    <xf numFmtId="9" fontId="11" fillId="0" borderId="0" xfId="0" applyNumberFormat="1" applyFont="1" applyAlignment="1">
      <alignment horizontal="right" vertical="top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right" vertical="top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4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" fillId="2" borderId="0" xfId="0" applyFont="1" applyFill="1" applyAlignment="1">
      <alignment horizontal="right" vertical="top"/>
    </xf>
    <xf numFmtId="0" fontId="6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1" fontId="20" fillId="0" borderId="0" xfId="0" applyNumberFormat="1" applyFont="1" applyAlignment="1">
      <alignment vertical="center"/>
    </xf>
    <xf numFmtId="172" fontId="20" fillId="0" borderId="0" xfId="0" applyNumberFormat="1" applyFont="1" applyAlignment="1">
      <alignment horizontal="left" vertical="center"/>
    </xf>
  </cellXfs>
  <cellStyles count="5">
    <cellStyle name="Comma" xfId="2" builtinId="3"/>
    <cellStyle name="Currency" xfId="1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3683000</xdr:colOff>
      <xdr:row>0</xdr:row>
      <xdr:rowOff>177800</xdr:rowOff>
    </xdr:from>
    <xdr:to>
      <xdr:col>2</xdr:col>
      <xdr:colOff>1396786</xdr:colOff>
      <xdr:row>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867E5AE-CEE3-B62C-D713-C9AE166045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0" y="177800"/>
          <a:ext cx="2958886" cy="110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1838325</xdr:colOff>
      <xdr:row>5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79D57F-6F44-4B6C-BFBD-BCEE55F731D6}"/>
            </a:ext>
          </a:extLst>
        </xdr:cNvPr>
        <xdr:cNvSpPr txBox="1"/>
      </xdr:nvSpPr>
      <xdr:spPr>
        <a:xfrm>
          <a:off x="5838825" y="809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169333</xdr:colOff>
      <xdr:row>15</xdr:row>
      <xdr:rowOff>105834</xdr:rowOff>
    </xdr:from>
    <xdr:to>
      <xdr:col>12</xdr:col>
      <xdr:colOff>521504</xdr:colOff>
      <xdr:row>32</xdr:row>
      <xdr:rowOff>130172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E615B8-FD03-8BCA-0E6C-6A66B782B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0" y="3915834"/>
          <a:ext cx="3431921" cy="32628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433643</xdr:colOff>
      <xdr:row>4</xdr:row>
      <xdr:rowOff>120650</xdr:rowOff>
    </xdr:from>
    <xdr:to>
      <xdr:col>16</xdr:col>
      <xdr:colOff>61943</xdr:colOff>
      <xdr:row>30</xdr:row>
      <xdr:rowOff>185980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78B154-9AE9-F4FC-18C8-2DA4EFCA8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2218" y="882650"/>
          <a:ext cx="5724300" cy="501833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ltclaim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ebrunson@altclaim.com" TargetMode="External"/><Relationship Id="rId1" Type="http://schemas.openxmlformats.org/officeDocument/2006/relationships/hyperlink" Target="mailto:Joe@xyz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DBB9E-01F5-4573-8634-ECDBAB42CE5B}">
  <sheetPr>
    <pageSetUpPr fitToPage="1"/>
  </sheetPr>
  <dimension ref="A1:F47"/>
  <sheetViews>
    <sheetView showGridLines="0" tabSelected="1" zoomScale="75" zoomScaleNormal="75" zoomScaleSheetLayoutView="70" workbookViewId="0">
      <selection activeCell="E15" sqref="E15"/>
    </sheetView>
  </sheetViews>
  <sheetFormatPr defaultColWidth="9.140625" defaultRowHeight="14.25" outlineLevelRow="1" x14ac:dyDescent="0.25"/>
  <cols>
    <col min="1" max="1" width="75.5703125" style="58" customWidth="1"/>
    <col min="2" max="2" width="3" style="58" customWidth="1"/>
    <col min="3" max="3" width="72" style="58" customWidth="1"/>
    <col min="4" max="16384" width="9.140625" style="58"/>
  </cols>
  <sheetData>
    <row r="1" spans="1:6" ht="97.5" customHeight="1" x14ac:dyDescent="0.25">
      <c r="F1" s="72" t="s">
        <v>253</v>
      </c>
    </row>
    <row r="3" spans="1:6" s="59" customFormat="1" ht="29.25" customHeight="1" x14ac:dyDescent="0.25">
      <c r="A3" s="75" t="s">
        <v>255</v>
      </c>
      <c r="B3" s="76"/>
      <c r="C3" s="76"/>
    </row>
    <row r="4" spans="1:6" s="62" customFormat="1" ht="20.100000000000001" customHeight="1" outlineLevel="1" thickBot="1" x14ac:dyDescent="0.3">
      <c r="A4" s="60"/>
      <c r="B4" s="60"/>
      <c r="C4" s="61"/>
    </row>
    <row r="5" spans="1:6" s="62" customFormat="1" ht="20.100000000000001" customHeight="1" thickTop="1" x14ac:dyDescent="0.25">
      <c r="A5" s="67"/>
    </row>
    <row r="6" spans="1:6" s="62" customFormat="1" ht="20.100000000000001" customHeight="1" x14ac:dyDescent="0.25">
      <c r="A6" s="67"/>
    </row>
    <row r="7" spans="1:6" s="62" customFormat="1" ht="23.25" customHeight="1" outlineLevel="1" x14ac:dyDescent="0.25">
      <c r="A7" s="63" t="s">
        <v>58</v>
      </c>
      <c r="C7" s="63" t="s">
        <v>59</v>
      </c>
    </row>
    <row r="8" spans="1:6" s="62" customFormat="1" ht="20.100000000000001" customHeight="1" outlineLevel="1" x14ac:dyDescent="0.25">
      <c r="A8" s="64" t="str">
        <f>Calculator!C4</f>
        <v>Joe Smith</v>
      </c>
      <c r="C8" s="64" t="str">
        <f>Calculator!C10</f>
        <v>Elise Brunson</v>
      </c>
    </row>
    <row r="9" spans="1:6" s="62" customFormat="1" ht="20.100000000000001" customHeight="1" outlineLevel="1" x14ac:dyDescent="0.25">
      <c r="A9" s="64" t="str">
        <f>Calculator!C5</f>
        <v>Director of Risk</v>
      </c>
      <c r="C9" s="64" t="str">
        <f>Calculator!C11</f>
        <v>Account Executive</v>
      </c>
    </row>
    <row r="10" spans="1:6" s="62" customFormat="1" ht="20.100000000000001" customHeight="1" outlineLevel="1" x14ac:dyDescent="0.25">
      <c r="A10" s="64" t="str">
        <f>Calculator!C6</f>
        <v>Company XYZ</v>
      </c>
      <c r="C10" s="64" t="s">
        <v>60</v>
      </c>
    </row>
    <row r="11" spans="1:6" s="62" customFormat="1" ht="20.100000000000001" customHeight="1" outlineLevel="1" x14ac:dyDescent="0.25">
      <c r="A11" s="64" t="str">
        <f>Calculator!C7</f>
        <v>Joe@xyz.com</v>
      </c>
      <c r="C11" s="64" t="str">
        <f>Calculator!C12</f>
        <v>ebrunson@altclaim.com</v>
      </c>
    </row>
    <row r="12" spans="1:6" s="62" customFormat="1" ht="20.100000000000001" customHeight="1" outlineLevel="1" x14ac:dyDescent="0.25">
      <c r="A12" s="64" t="str">
        <f>Calculator!C8</f>
        <v>314-255-5555</v>
      </c>
      <c r="C12" s="64" t="str">
        <f>Calculator!C13</f>
        <v>214-222-2222</v>
      </c>
    </row>
    <row r="13" spans="1:6" s="62" customFormat="1" ht="20.100000000000001" customHeight="1" x14ac:dyDescent="0.25">
      <c r="A13" s="67"/>
    </row>
    <row r="14" spans="1:6" s="62" customFormat="1" ht="20.100000000000001" customHeight="1" outlineLevel="1" thickBot="1" x14ac:dyDescent="0.3">
      <c r="A14" s="60"/>
      <c r="B14" s="60"/>
      <c r="C14" s="61"/>
    </row>
    <row r="15" spans="1:6" ht="20.100000000000001" customHeight="1" thickTop="1" x14ac:dyDescent="0.25"/>
    <row r="16" spans="1:6" s="62" customFormat="1" ht="20.100000000000001" customHeight="1" x14ac:dyDescent="0.25">
      <c r="A16" s="67"/>
    </row>
    <row r="17" spans="1:3" s="65" customFormat="1" ht="23.25" customHeight="1" x14ac:dyDescent="0.25">
      <c r="A17" s="79" t="s">
        <v>61</v>
      </c>
      <c r="B17" s="79"/>
      <c r="C17" s="79"/>
    </row>
    <row r="18" spans="1:3" s="65" customFormat="1" ht="23.25" customHeight="1" x14ac:dyDescent="0.25">
      <c r="A18" s="63"/>
      <c r="B18" s="63"/>
      <c r="C18" s="63"/>
    </row>
    <row r="19" spans="1:3" s="65" customFormat="1" ht="23.25" customHeight="1" x14ac:dyDescent="0.25">
      <c r="A19" s="67" t="s">
        <v>254</v>
      </c>
      <c r="B19" s="63"/>
      <c r="C19" s="82">
        <f ca="1">TODAY()</f>
        <v>45721</v>
      </c>
    </row>
    <row r="20" spans="1:3" s="62" customFormat="1" ht="20.100000000000001" customHeight="1" x14ac:dyDescent="0.25">
      <c r="A20" s="67" t="s">
        <v>62</v>
      </c>
      <c r="C20" s="80">
        <f>Calculator!C19</f>
        <v>9300</v>
      </c>
    </row>
    <row r="21" spans="1:3" s="62" customFormat="1" ht="20.100000000000001" customHeight="1" x14ac:dyDescent="0.25">
      <c r="A21" s="67" t="s">
        <v>223</v>
      </c>
      <c r="C21" s="81" t="str">
        <f>TEXT(ROUND(Calculator!C26,0),"###,###")</f>
        <v>837</v>
      </c>
    </row>
    <row r="22" spans="1:3" s="62" customFormat="1" ht="20.100000000000001" customHeight="1" x14ac:dyDescent="0.25">
      <c r="A22" s="67"/>
    </row>
    <row r="23" spans="1:3" s="62" customFormat="1" ht="20.100000000000001" customHeight="1" x14ac:dyDescent="0.25">
      <c r="A23" s="66"/>
    </row>
    <row r="24" spans="1:3" s="65" customFormat="1" ht="23.25" customHeight="1" x14ac:dyDescent="0.25">
      <c r="A24" s="79" t="s">
        <v>252</v>
      </c>
      <c r="B24" s="79"/>
      <c r="C24" s="79"/>
    </row>
    <row r="25" spans="1:3" s="62" customFormat="1" ht="20.100000000000001" customHeight="1" x14ac:dyDescent="0.25">
      <c r="A25" s="66"/>
    </row>
    <row r="26" spans="1:3" s="62" customFormat="1" ht="20.100000000000001" customHeight="1" x14ac:dyDescent="0.25">
      <c r="A26" s="76" t="str">
        <f>TEXT(ROUND(Calculator!$C$29,0),"$ ###,###")&amp;" - "&amp;TEXT(ROUND(Calculator!$C$30,0),"$ ###,###")</f>
        <v>$ 253,611 - $ 317,223</v>
      </c>
      <c r="B26" s="76"/>
      <c r="C26" s="76"/>
    </row>
    <row r="27" spans="1:3" s="62" customFormat="1" ht="20.100000000000001" customHeight="1" x14ac:dyDescent="0.25">
      <c r="A27" s="67"/>
    </row>
    <row r="28" spans="1:3" ht="20.100000000000001" customHeight="1" thickBot="1" x14ac:dyDescent="0.3">
      <c r="A28" s="68"/>
      <c r="B28" s="68"/>
      <c r="C28" s="68"/>
    </row>
    <row r="29" spans="1:3" ht="20.100000000000001" customHeight="1" thickTop="1" x14ac:dyDescent="0.25"/>
    <row r="30" spans="1:3" s="65" customFormat="1" ht="25.5" customHeight="1" x14ac:dyDescent="0.25">
      <c r="A30" s="63" t="s">
        <v>232</v>
      </c>
      <c r="C30" s="63" t="s">
        <v>224</v>
      </c>
    </row>
    <row r="31" spans="1:3" s="62" customFormat="1" ht="20.100000000000001" customHeight="1" x14ac:dyDescent="0.25"/>
    <row r="32" spans="1:3" s="62" customFormat="1" ht="20.100000000000001" customHeight="1" x14ac:dyDescent="0.25">
      <c r="A32" s="69" t="s">
        <v>234</v>
      </c>
      <c r="B32" s="69"/>
      <c r="C32" s="69" t="s">
        <v>231</v>
      </c>
    </row>
    <row r="33" spans="1:3" s="62" customFormat="1" ht="20.100000000000001" customHeight="1" x14ac:dyDescent="0.25">
      <c r="A33" s="69" t="s">
        <v>235</v>
      </c>
      <c r="B33" s="69"/>
      <c r="C33" s="69" t="s">
        <v>245</v>
      </c>
    </row>
    <row r="34" spans="1:3" s="62" customFormat="1" ht="20.100000000000001" customHeight="1" x14ac:dyDescent="0.25">
      <c r="A34" s="69" t="s">
        <v>236</v>
      </c>
      <c r="B34" s="69"/>
      <c r="C34" s="69" t="s">
        <v>244</v>
      </c>
    </row>
    <row r="35" spans="1:3" s="62" customFormat="1" ht="20.100000000000001" customHeight="1" x14ac:dyDescent="0.25">
      <c r="A35" s="69" t="s">
        <v>237</v>
      </c>
      <c r="B35" s="69"/>
      <c r="C35" s="69" t="s">
        <v>225</v>
      </c>
    </row>
    <row r="36" spans="1:3" s="62" customFormat="1" ht="20.100000000000001" customHeight="1" x14ac:dyDescent="0.25">
      <c r="A36" s="69" t="s">
        <v>238</v>
      </c>
      <c r="B36" s="69"/>
      <c r="C36" s="69" t="s">
        <v>227</v>
      </c>
    </row>
    <row r="37" spans="1:3" s="62" customFormat="1" ht="20.100000000000001" customHeight="1" x14ac:dyDescent="0.25">
      <c r="A37" s="69" t="s">
        <v>239</v>
      </c>
      <c r="B37" s="69"/>
      <c r="C37" s="69" t="s">
        <v>228</v>
      </c>
    </row>
    <row r="38" spans="1:3" s="62" customFormat="1" ht="20.100000000000001" customHeight="1" x14ac:dyDescent="0.25">
      <c r="A38" s="69" t="s">
        <v>240</v>
      </c>
      <c r="B38" s="69"/>
      <c r="C38" s="69" t="s">
        <v>229</v>
      </c>
    </row>
    <row r="39" spans="1:3" s="62" customFormat="1" ht="20.100000000000001" customHeight="1" x14ac:dyDescent="0.25">
      <c r="A39" s="69" t="s">
        <v>241</v>
      </c>
      <c r="B39" s="69"/>
      <c r="C39" s="69" t="s">
        <v>230</v>
      </c>
    </row>
    <row r="40" spans="1:3" s="62" customFormat="1" ht="19.5" customHeight="1" x14ac:dyDescent="0.25">
      <c r="A40" s="69" t="s">
        <v>242</v>
      </c>
      <c r="B40" s="69"/>
      <c r="C40" s="69" t="s">
        <v>243</v>
      </c>
    </row>
    <row r="41" spans="1:3" s="62" customFormat="1" ht="20.100000000000001" customHeight="1" x14ac:dyDescent="0.25">
      <c r="A41" s="69" t="s">
        <v>256</v>
      </c>
      <c r="B41" s="69"/>
      <c r="C41" s="69" t="s">
        <v>226</v>
      </c>
    </row>
    <row r="42" spans="1:3" s="59" customFormat="1" ht="30" customHeight="1" x14ac:dyDescent="0.25">
      <c r="A42" s="62"/>
      <c r="B42" s="62"/>
      <c r="C42" s="66"/>
    </row>
    <row r="43" spans="1:3" s="71" customFormat="1" ht="31.5" customHeight="1" x14ac:dyDescent="0.25">
      <c r="A43" s="74" t="s">
        <v>233</v>
      </c>
      <c r="B43" s="74"/>
      <c r="C43" s="74"/>
    </row>
    <row r="44" spans="1:3" ht="20.100000000000001" customHeight="1" x14ac:dyDescent="0.25"/>
    <row r="45" spans="1:3" ht="15" x14ac:dyDescent="0.25">
      <c r="A45" s="73" t="s">
        <v>251</v>
      </c>
      <c r="B45" s="73"/>
      <c r="C45" s="73"/>
    </row>
    <row r="47" spans="1:3" x14ac:dyDescent="0.25">
      <c r="A47" s="70"/>
    </row>
  </sheetData>
  <sheetProtection algorithmName="SHA-512" hashValue="vYHn1OFxE7tISFshFm8IoqjENGoA9/+I9/TPSWu5YJdtdaAu3c0aJ2aLhUePcxEiTQMIVmmxZOCrZtFurDqlyA==" saltValue="prTJ1sR/SZMZKc4ekx9HDg==" spinCount="100000" sheet="1" formatRows="0"/>
  <mergeCells count="6">
    <mergeCell ref="A45:C45"/>
    <mergeCell ref="A43:C43"/>
    <mergeCell ref="A24:C24"/>
    <mergeCell ref="A3:C3"/>
    <mergeCell ref="A17:C17"/>
    <mergeCell ref="A26:C26"/>
  </mergeCells>
  <hyperlinks>
    <hyperlink ref="C30" r:id="rId1" xr:uid="{C54C802D-277F-462D-99A8-A66BE8B4D925}"/>
  </hyperlinks>
  <printOptions horizontalCentered="1"/>
  <pageMargins left="0.5" right="0.5" top="0.5" bottom="1" header="0.5" footer="0.5"/>
  <pageSetup scale="63" orientation="portrait" r:id="rId2"/>
  <headerFooter>
    <oddFooter>&amp;L&amp;12Prepared on:  &amp;D&amp;C&amp;12 8610 N New Braunfels Ave #210 | San Antonio, TX 78217&amp;R&amp;12www.altclaim.com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9DED5-47A7-4000-A3E7-01BB64058A49}">
  <sheetPr>
    <tabColor theme="9" tint="0.59999389629810485"/>
    <pageSetUpPr fitToPage="1"/>
  </sheetPr>
  <dimension ref="A1:D34"/>
  <sheetViews>
    <sheetView showGridLines="0" topLeftCell="B1" zoomScale="112" zoomScaleNormal="112" workbookViewId="0">
      <selection activeCell="E13" sqref="E13"/>
    </sheetView>
  </sheetViews>
  <sheetFormatPr defaultColWidth="8.7109375" defaultRowHeight="12.75" outlineLevelRow="1" outlineLevelCol="1" x14ac:dyDescent="0.25"/>
  <cols>
    <col min="1" max="1" width="4.42578125" style="6" hidden="1" customWidth="1" outlineLevel="1"/>
    <col min="2" max="2" width="32.42578125" style="6" customWidth="1" collapsed="1"/>
    <col min="3" max="3" width="23.140625" style="7" customWidth="1"/>
    <col min="4" max="4" width="49.5703125" style="6" customWidth="1"/>
    <col min="5" max="16384" width="8.7109375" style="6"/>
  </cols>
  <sheetData>
    <row r="1" spans="1:4" x14ac:dyDescent="0.25">
      <c r="B1" s="17" t="s">
        <v>246</v>
      </c>
    </row>
    <row r="2" spans="1:4" x14ac:dyDescent="0.25">
      <c r="A2" s="17"/>
      <c r="B2" s="17"/>
      <c r="C2" s="18"/>
      <c r="D2" s="17"/>
    </row>
    <row r="3" spans="1:4" ht="14.85" customHeight="1" x14ac:dyDescent="0.25">
      <c r="A3" s="77" t="s">
        <v>0</v>
      </c>
      <c r="B3" s="77"/>
      <c r="C3" s="11">
        <f ca="1">TODAY()</f>
        <v>45721</v>
      </c>
      <c r="D3" s="78" t="s">
        <v>1</v>
      </c>
    </row>
    <row r="4" spans="1:4" x14ac:dyDescent="0.25">
      <c r="A4" s="77" t="s">
        <v>2</v>
      </c>
      <c r="B4" s="77"/>
      <c r="C4" s="11" t="s">
        <v>3</v>
      </c>
      <c r="D4" s="78"/>
    </row>
    <row r="5" spans="1:4" ht="14.85" customHeight="1" x14ac:dyDescent="0.25">
      <c r="A5" s="14"/>
      <c r="B5" s="14" t="s">
        <v>4</v>
      </c>
      <c r="C5" s="11" t="s">
        <v>5</v>
      </c>
      <c r="D5" s="78"/>
    </row>
    <row r="6" spans="1:4" ht="14.85" customHeight="1" x14ac:dyDescent="0.25">
      <c r="A6" s="77" t="s">
        <v>6</v>
      </c>
      <c r="B6" s="77"/>
      <c r="C6" s="11" t="s">
        <v>7</v>
      </c>
      <c r="D6" s="17"/>
    </row>
    <row r="7" spans="1:4" ht="14.85" customHeight="1" x14ac:dyDescent="0.25">
      <c r="A7" s="14"/>
      <c r="B7" s="14" t="s">
        <v>8</v>
      </c>
      <c r="C7" s="11" t="s">
        <v>9</v>
      </c>
      <c r="D7" s="17"/>
    </row>
    <row r="8" spans="1:4" ht="14.85" customHeight="1" x14ac:dyDescent="0.25">
      <c r="A8" s="14"/>
      <c r="B8" s="14" t="s">
        <v>10</v>
      </c>
      <c r="C8" s="11" t="s">
        <v>11</v>
      </c>
      <c r="D8" s="17"/>
    </row>
    <row r="9" spans="1:4" ht="14.85" customHeight="1" x14ac:dyDescent="0.25">
      <c r="A9" s="14"/>
      <c r="B9" s="14" t="s">
        <v>12</v>
      </c>
      <c r="C9" s="11" t="s">
        <v>13</v>
      </c>
      <c r="D9" s="17"/>
    </row>
    <row r="10" spans="1:4" ht="14.85" customHeight="1" x14ac:dyDescent="0.25">
      <c r="A10" s="77" t="s">
        <v>14</v>
      </c>
      <c r="B10" s="77"/>
      <c r="C10" s="11" t="s">
        <v>15</v>
      </c>
      <c r="D10" s="17"/>
    </row>
    <row r="11" spans="1:4" ht="14.85" customHeight="1" x14ac:dyDescent="0.25">
      <c r="A11" s="14"/>
      <c r="B11" s="14" t="s">
        <v>4</v>
      </c>
      <c r="C11" s="11" t="s">
        <v>16</v>
      </c>
      <c r="D11" s="17"/>
    </row>
    <row r="12" spans="1:4" ht="14.85" customHeight="1" x14ac:dyDescent="0.25">
      <c r="A12" s="77" t="s">
        <v>8</v>
      </c>
      <c r="B12" s="77"/>
      <c r="C12" s="53" t="s">
        <v>17</v>
      </c>
      <c r="D12" s="15"/>
    </row>
    <row r="13" spans="1:4" ht="14.85" customHeight="1" x14ac:dyDescent="0.25">
      <c r="A13" s="14"/>
      <c r="B13" s="14" t="s">
        <v>10</v>
      </c>
      <c r="C13" s="11" t="s">
        <v>18</v>
      </c>
      <c r="D13" s="15"/>
    </row>
    <row r="15" spans="1:4" x14ac:dyDescent="0.25">
      <c r="A15" s="19"/>
      <c r="B15" s="8" t="s">
        <v>19</v>
      </c>
      <c r="C15" s="8" t="s">
        <v>20</v>
      </c>
      <c r="D15" s="8" t="s">
        <v>21</v>
      </c>
    </row>
    <row r="16" spans="1:4" outlineLevel="1" x14ac:dyDescent="0.25">
      <c r="A16" s="20" t="s">
        <v>22</v>
      </c>
      <c r="B16" s="17" t="s">
        <v>23</v>
      </c>
      <c r="C16" s="12" t="s">
        <v>98</v>
      </c>
      <c r="D16" s="17" t="s">
        <v>25</v>
      </c>
    </row>
    <row r="17" spans="1:4" outlineLevel="1" x14ac:dyDescent="0.25">
      <c r="A17" s="20" t="s">
        <v>26</v>
      </c>
      <c r="B17" s="17" t="s">
        <v>27</v>
      </c>
      <c r="C17" s="18" t="str">
        <f>VLOOKUP($C$16,ARPC!$A$2:$B$14,2,FALSE)</f>
        <v>Commercial</v>
      </c>
      <c r="D17" s="17" t="s">
        <v>28</v>
      </c>
    </row>
    <row r="18" spans="1:4" outlineLevel="1" x14ac:dyDescent="0.25">
      <c r="A18" s="20" t="s">
        <v>29</v>
      </c>
      <c r="B18" s="17" t="s">
        <v>30</v>
      </c>
      <c r="C18" s="18" t="str">
        <f>VLOOKUP($C$16,ARPC!$A$2:$C$14,3,FALSE)</f>
        <v>Fixed Sum</v>
      </c>
      <c r="D18" s="17" t="s">
        <v>31</v>
      </c>
    </row>
    <row r="19" spans="1:4" outlineLevel="1" x14ac:dyDescent="0.25">
      <c r="A19" s="20" t="s">
        <v>32</v>
      </c>
      <c r="B19" s="17" t="s">
        <v>33</v>
      </c>
      <c r="C19" s="13">
        <v>9300</v>
      </c>
      <c r="D19" s="17" t="s">
        <v>34</v>
      </c>
    </row>
    <row r="20" spans="1:4" outlineLevel="1" x14ac:dyDescent="0.25">
      <c r="A20" s="20" t="s">
        <v>35</v>
      </c>
      <c r="B20" s="17" t="s">
        <v>36</v>
      </c>
      <c r="C20" s="12" t="s">
        <v>37</v>
      </c>
      <c r="D20" s="17" t="s">
        <v>38</v>
      </c>
    </row>
    <row r="21" spans="1:4" outlineLevel="1" x14ac:dyDescent="0.25">
      <c r="A21" s="20" t="s">
        <v>39</v>
      </c>
      <c r="B21" s="17" t="s">
        <v>40</v>
      </c>
      <c r="C21" s="21">
        <v>3</v>
      </c>
      <c r="D21" s="17" t="s">
        <v>41</v>
      </c>
    </row>
    <row r="22" spans="1:4" outlineLevel="1" x14ac:dyDescent="0.25">
      <c r="A22" s="20" t="s">
        <v>42</v>
      </c>
      <c r="B22" s="17" t="s">
        <v>43</v>
      </c>
      <c r="C22" s="22">
        <v>0.03</v>
      </c>
      <c r="D22" s="17" t="s">
        <v>44</v>
      </c>
    </row>
    <row r="23" spans="1:4" x14ac:dyDescent="0.25">
      <c r="A23" s="20"/>
      <c r="B23" s="54"/>
      <c r="C23" s="55"/>
      <c r="D23" s="54"/>
    </row>
    <row r="24" spans="1:4" x14ac:dyDescent="0.25">
      <c r="A24" s="20"/>
      <c r="B24" s="17"/>
      <c r="C24" s="23"/>
      <c r="D24" s="17"/>
    </row>
    <row r="25" spans="1:4" x14ac:dyDescent="0.25">
      <c r="A25" s="19"/>
      <c r="B25" s="8" t="s">
        <v>45</v>
      </c>
      <c r="C25" s="8" t="s">
        <v>46</v>
      </c>
      <c r="D25" s="8" t="s">
        <v>21</v>
      </c>
    </row>
    <row r="26" spans="1:4" outlineLevel="1" x14ac:dyDescent="0.25">
      <c r="A26" s="20" t="s">
        <v>54</v>
      </c>
      <c r="B26" s="17" t="s">
        <v>48</v>
      </c>
      <c r="C26" s="57">
        <f>ROUND(C19*C22*C21,0)</f>
        <v>837</v>
      </c>
      <c r="D26" s="17" t="s">
        <v>49</v>
      </c>
    </row>
    <row r="27" spans="1:4" s="10" customFormat="1" x14ac:dyDescent="0.25">
      <c r="A27" s="9" t="s">
        <v>55</v>
      </c>
      <c r="B27" s="10" t="s">
        <v>50</v>
      </c>
      <c r="C27" s="52">
        <f>_xlfn.XLOOKUP(C16, ARPC!A3:A14, ARPC!W3:W14, "Not Found")</f>
        <v>303</v>
      </c>
      <c r="D27" s="10" t="s">
        <v>247</v>
      </c>
    </row>
    <row r="28" spans="1:4" s="10" customFormat="1" x14ac:dyDescent="0.25">
      <c r="A28" s="9" t="s">
        <v>47</v>
      </c>
      <c r="B28" s="10" t="s">
        <v>51</v>
      </c>
      <c r="C28" s="52">
        <f>_xlfn.XLOOKUP(C16, ARPC!A3:A14, ARPC!X3:X14, "Not Found")</f>
        <v>379</v>
      </c>
      <c r="D28" s="10" t="s">
        <v>248</v>
      </c>
    </row>
    <row r="29" spans="1:4" s="10" customFormat="1" x14ac:dyDescent="0.25">
      <c r="A29" s="9" t="s">
        <v>56</v>
      </c>
      <c r="B29" s="10" t="s">
        <v>52</v>
      </c>
      <c r="C29" s="52">
        <f>C26*C27</f>
        <v>253611</v>
      </c>
      <c r="D29" s="10" t="s">
        <v>249</v>
      </c>
    </row>
    <row r="30" spans="1:4" s="10" customFormat="1" x14ac:dyDescent="0.25">
      <c r="A30" s="9" t="s">
        <v>57</v>
      </c>
      <c r="B30" s="10" t="s">
        <v>53</v>
      </c>
      <c r="C30" s="52">
        <f>C26*C28</f>
        <v>317223</v>
      </c>
      <c r="D30" s="10" t="s">
        <v>250</v>
      </c>
    </row>
    <row r="32" spans="1:4" x14ac:dyDescent="0.25">
      <c r="A32" s="17"/>
      <c r="B32" s="17"/>
      <c r="C32" s="18"/>
      <c r="D32" s="17"/>
    </row>
    <row r="33" spans="1:4" x14ac:dyDescent="0.25">
      <c r="A33" s="17"/>
      <c r="B33" s="17"/>
      <c r="C33" s="18"/>
      <c r="D33" s="17"/>
    </row>
    <row r="34" spans="1:4" x14ac:dyDescent="0.25">
      <c r="A34" s="17"/>
      <c r="B34" s="17"/>
      <c r="C34" s="18"/>
      <c r="D34" s="17"/>
    </row>
  </sheetData>
  <sheetProtection algorithmName="SHA-512" hashValue="iuSNJrIt9ZxB77i+cdW/FHHAEwsOEcn9kYDMNrQQ9DHkw2fmWxwscIHG1uyCAMBG0GU9CTKSHECgR4I/Dbuuow==" saltValue="hhu7irvnJZywzyEvzzIK3Q==" spinCount="100000" sheet="1" formatColumns="0" formatRows="0"/>
  <mergeCells count="6">
    <mergeCell ref="A12:B12"/>
    <mergeCell ref="A3:B3"/>
    <mergeCell ref="D3:D5"/>
    <mergeCell ref="A4:B4"/>
    <mergeCell ref="A6:B6"/>
    <mergeCell ref="A10:B10"/>
  </mergeCells>
  <hyperlinks>
    <hyperlink ref="C7" r:id="rId1" xr:uid="{6086D3CB-53AC-4AC2-9EA9-A1CB83134501}"/>
    <hyperlink ref="C12" r:id="rId2" xr:uid="{39B362D4-0E9C-4730-B9FA-B60073B1E818}"/>
  </hyperlinks>
  <pageMargins left="0.7" right="0.7" top="1.25" bottom="0.75" header="0.3" footer="0.3"/>
  <pageSetup orientation="landscape"/>
  <headerFooter>
    <oddHeader>&amp;C&amp;"-,Bold"Alternative Claims Management&amp;"-,Regular"
Proposal Calculator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information" allowBlank="1" showErrorMessage="1" errorTitle="State" error="Choose from list" xr:uid="{EF6A8209-EF51-40F0-BDAE-EAE2EF64E18F}">
          <x14:formula1>
            <xm:f>SOL!$B$4:$B$56</xm:f>
          </x14:formula1>
          <xm:sqref>C20</xm:sqref>
        </x14:dataValidation>
        <x14:dataValidation type="list" errorStyle="information" allowBlank="1" showErrorMessage="1" errorTitle="Commercial Type" error="Please choose from the list." xr:uid="{6ED45D17-B58A-41CE-89DB-9809D38616BA}">
          <x14:formula1>
            <xm:f>ARPC!$A$3:$A$14</xm:f>
          </x14:formula1>
          <xm:sqref>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169E0-7ADA-4125-AC05-29A2F07277CA}">
  <dimension ref="A1:AG32"/>
  <sheetViews>
    <sheetView zoomScale="90" zoomScaleNormal="90" workbookViewId="0">
      <selection activeCell="A4" sqref="A4:XFD4"/>
    </sheetView>
  </sheetViews>
  <sheetFormatPr defaultRowHeight="15" x14ac:dyDescent="0.25"/>
  <cols>
    <col min="1" max="1" width="18.85546875" bestFit="1" customWidth="1"/>
    <col min="2" max="3" width="15.5703125" customWidth="1"/>
    <col min="4" max="4" width="9.140625" customWidth="1"/>
    <col min="5" max="5" width="8.5703125" customWidth="1"/>
    <col min="6" max="6" width="9.28515625" style="30" customWidth="1"/>
    <col min="7" max="7" width="7.140625" style="30" customWidth="1"/>
    <col min="8" max="8" width="13.85546875" style="30" customWidth="1"/>
    <col min="9" max="9" width="10.28515625" bestFit="1" customWidth="1"/>
    <col min="10" max="10" width="15.28515625" customWidth="1"/>
    <col min="11" max="11" width="11.28515625" customWidth="1"/>
    <col min="12" max="12" width="9.42578125" customWidth="1"/>
    <col min="13" max="13" width="11" customWidth="1"/>
    <col min="14" max="14" width="14.28515625" customWidth="1"/>
    <col min="15" max="15" width="11.28515625" bestFit="1" customWidth="1"/>
    <col min="16" max="17" width="11.28515625" customWidth="1"/>
    <col min="18" max="18" width="6.140625" customWidth="1"/>
    <col min="19" max="20" width="12.7109375" customWidth="1"/>
    <col min="21" max="21" width="5.5703125" customWidth="1"/>
    <col min="22" max="22" width="15.42578125" customWidth="1"/>
    <col min="23" max="24" width="10.28515625" bestFit="1" customWidth="1"/>
    <col min="25" max="25" width="18.140625" bestFit="1" customWidth="1"/>
    <col min="26" max="26" width="56" bestFit="1" customWidth="1"/>
    <col min="32" max="32" width="10.7109375" bestFit="1" customWidth="1"/>
  </cols>
  <sheetData>
    <row r="1" spans="1:33" s="51" customFormat="1" x14ac:dyDescent="0.25">
      <c r="A1" s="51">
        <v>1</v>
      </c>
      <c r="B1" s="51">
        <v>2</v>
      </c>
      <c r="C1" s="51">
        <v>3</v>
      </c>
      <c r="D1" s="51">
        <v>4</v>
      </c>
      <c r="E1" s="51">
        <v>5</v>
      </c>
      <c r="F1" s="51">
        <v>6</v>
      </c>
      <c r="G1" s="51">
        <v>7</v>
      </c>
      <c r="H1" s="51">
        <v>8</v>
      </c>
      <c r="I1" s="51">
        <v>9</v>
      </c>
      <c r="J1" s="51">
        <v>10</v>
      </c>
      <c r="K1" s="51">
        <v>11</v>
      </c>
      <c r="L1" s="51">
        <v>12</v>
      </c>
      <c r="M1" s="51">
        <v>13</v>
      </c>
      <c r="N1" s="51">
        <v>14</v>
      </c>
      <c r="O1" s="51">
        <v>15</v>
      </c>
      <c r="P1" s="51">
        <v>16</v>
      </c>
      <c r="Q1" s="51">
        <v>17</v>
      </c>
      <c r="R1" s="51">
        <v>18</v>
      </c>
      <c r="S1" s="51">
        <v>19</v>
      </c>
      <c r="T1" s="51">
        <v>20</v>
      </c>
      <c r="U1" s="51">
        <v>21</v>
      </c>
      <c r="V1" s="51">
        <v>22</v>
      </c>
      <c r="W1" s="51">
        <v>23</v>
      </c>
      <c r="X1" s="51">
        <v>24</v>
      </c>
      <c r="Y1" s="51">
        <v>25</v>
      </c>
      <c r="Z1" s="51">
        <v>26</v>
      </c>
    </row>
    <row r="2" spans="1:33" ht="75" x14ac:dyDescent="0.25">
      <c r="A2" s="1" t="s">
        <v>63</v>
      </c>
      <c r="B2" s="1" t="s">
        <v>64</v>
      </c>
      <c r="C2" s="1" t="s">
        <v>30</v>
      </c>
      <c r="D2" s="1" t="s">
        <v>65</v>
      </c>
      <c r="E2" s="1" t="s">
        <v>66</v>
      </c>
      <c r="F2" s="24" t="s">
        <v>67</v>
      </c>
      <c r="G2" s="24" t="s">
        <v>68</v>
      </c>
      <c r="H2" s="25" t="s">
        <v>69</v>
      </c>
      <c r="I2" s="25" t="s">
        <v>70</v>
      </c>
      <c r="J2" s="25" t="s">
        <v>71</v>
      </c>
      <c r="K2" s="26" t="s">
        <v>72</v>
      </c>
      <c r="L2" s="25" t="s">
        <v>73</v>
      </c>
      <c r="M2" s="25" t="s">
        <v>74</v>
      </c>
      <c r="N2" s="25" t="s">
        <v>75</v>
      </c>
      <c r="O2" s="25" t="s">
        <v>76</v>
      </c>
      <c r="P2" s="25" t="s">
        <v>77</v>
      </c>
      <c r="Q2" s="25" t="s">
        <v>78</v>
      </c>
      <c r="R2" s="25" t="s">
        <v>79</v>
      </c>
      <c r="S2" s="27" t="s">
        <v>80</v>
      </c>
      <c r="T2" s="27" t="s">
        <v>81</v>
      </c>
      <c r="U2" s="27"/>
      <c r="V2" s="25" t="s">
        <v>70</v>
      </c>
      <c r="W2" s="29">
        <v>0.2</v>
      </c>
      <c r="X2" s="29">
        <v>0.25</v>
      </c>
      <c r="Y2" s="30" t="s">
        <v>82</v>
      </c>
      <c r="Z2" s="28" t="s">
        <v>83</v>
      </c>
    </row>
    <row r="3" spans="1:33" x14ac:dyDescent="0.25">
      <c r="A3" t="s">
        <v>24</v>
      </c>
      <c r="B3" t="s">
        <v>84</v>
      </c>
      <c r="C3" t="s">
        <v>85</v>
      </c>
      <c r="D3" s="4">
        <v>1</v>
      </c>
      <c r="F3" s="30">
        <v>293</v>
      </c>
      <c r="G3" s="30">
        <v>106</v>
      </c>
      <c r="H3" s="31">
        <v>1504149.59</v>
      </c>
      <c r="I3" s="32">
        <f>H3/F3</f>
        <v>5133.6163481228668</v>
      </c>
      <c r="J3" s="50" t="str">
        <f>Y3</f>
        <v>$1,027 - $1,283</v>
      </c>
      <c r="K3" s="33">
        <v>1283</v>
      </c>
      <c r="L3" s="34">
        <f>G3/F3</f>
        <v>0.36177474402730375</v>
      </c>
      <c r="M3" s="32">
        <f>H3/G3</f>
        <v>14190.090471698113</v>
      </c>
      <c r="N3" s="35">
        <f t="shared" ref="N3:N14" si="0">100*I3*0.25</f>
        <v>128340.40870307168</v>
      </c>
      <c r="O3" s="35">
        <f>100*M3*L3</f>
        <v>513361.63481228671</v>
      </c>
      <c r="P3" s="35">
        <f>O3-N3</f>
        <v>385021.22610921506</v>
      </c>
      <c r="Q3" s="35">
        <f>P3/G3</f>
        <v>3632.2757180114627</v>
      </c>
      <c r="R3" s="36">
        <f>P3/N3</f>
        <v>3.0000000000000004</v>
      </c>
      <c r="S3" s="4">
        <f>N3/O3</f>
        <v>0.25</v>
      </c>
      <c r="T3" s="4">
        <f>(N3/M3)/100</f>
        <v>9.0443686006825938E-2</v>
      </c>
      <c r="U3" s="4"/>
      <c r="V3" s="32">
        <v>5133.6163481228668</v>
      </c>
      <c r="W3" s="31">
        <f>ROUND(V3*$W$2,0)</f>
        <v>1027</v>
      </c>
      <c r="X3" s="31">
        <f>ROUND(V3*$X$2,0)</f>
        <v>1283</v>
      </c>
      <c r="Y3" s="30" t="str">
        <f>TEXT(W3,"$#,##0")&amp;" - "&amp;TEXT(X3,"$#,##0")</f>
        <v>$1,027 - $1,283</v>
      </c>
      <c r="Z3" s="28" t="s">
        <v>86</v>
      </c>
      <c r="AF3" s="37"/>
      <c r="AG3" s="38"/>
    </row>
    <row r="4" spans="1:33" x14ac:dyDescent="0.25">
      <c r="A4" t="s">
        <v>87</v>
      </c>
      <c r="B4" t="s">
        <v>84</v>
      </c>
      <c r="C4" t="s">
        <v>85</v>
      </c>
      <c r="D4" s="4">
        <v>1</v>
      </c>
      <c r="F4" s="30">
        <v>292</v>
      </c>
      <c r="G4" s="30">
        <v>135</v>
      </c>
      <c r="H4" s="39">
        <v>637864.01</v>
      </c>
      <c r="I4" s="5">
        <f>H4/F4</f>
        <v>2184.4657876712331</v>
      </c>
      <c r="J4" s="50" t="str">
        <f t="shared" ref="J4:J14" si="1">Y4</f>
        <v>437 - 546</v>
      </c>
      <c r="K4" s="33">
        <v>546</v>
      </c>
      <c r="L4" s="34">
        <f t="shared" ref="L4:L14" si="2">G4/F4</f>
        <v>0.46232876712328769</v>
      </c>
      <c r="M4" s="5">
        <f t="shared" ref="M4:M14" si="3">H4/G4</f>
        <v>4724.9185925925931</v>
      </c>
      <c r="N4" s="35">
        <f t="shared" si="0"/>
        <v>54611.644691780828</v>
      </c>
      <c r="O4" s="35">
        <f t="shared" ref="O4:O14" si="4">100*M4*L4</f>
        <v>218446.57876712331</v>
      </c>
      <c r="P4" s="35">
        <f t="shared" ref="P4:P14" si="5">O4-N4</f>
        <v>163834.93407534249</v>
      </c>
      <c r="Q4" s="35">
        <f t="shared" ref="Q4:Q14" si="6">P4/G4</f>
        <v>1213.5921042617963</v>
      </c>
      <c r="R4" s="36">
        <f t="shared" ref="R4:R14" si="7">P4/N4</f>
        <v>3</v>
      </c>
      <c r="S4" s="4">
        <f t="shared" ref="S4:S14" si="8">N4/O4</f>
        <v>0.25</v>
      </c>
      <c r="T4" s="4">
        <f t="shared" ref="T4:T14" si="9">(N4/M4)/100</f>
        <v>0.11558219178082192</v>
      </c>
      <c r="U4" s="4"/>
      <c r="V4" s="5">
        <v>2184.4657876712331</v>
      </c>
      <c r="W4" s="39">
        <f t="shared" ref="W4:W14" si="10">ROUND(V4*$W$2,0)</f>
        <v>437</v>
      </c>
      <c r="X4" s="39">
        <f t="shared" ref="X4:X14" si="11">ROUND(V4*$X$2,0)</f>
        <v>546</v>
      </c>
      <c r="Y4" s="30" t="str">
        <f>TEXT(W4,"#,##0")&amp;" - "&amp;TEXT(X4,"#,##0")</f>
        <v>437 - 546</v>
      </c>
      <c r="Z4" s="40" t="s">
        <v>88</v>
      </c>
      <c r="AF4" s="37"/>
      <c r="AG4" s="38"/>
    </row>
    <row r="5" spans="1:33" x14ac:dyDescent="0.25">
      <c r="A5" t="s">
        <v>89</v>
      </c>
      <c r="B5" t="s">
        <v>84</v>
      </c>
      <c r="C5" t="s">
        <v>85</v>
      </c>
      <c r="D5" s="4">
        <v>1</v>
      </c>
      <c r="F5" s="30">
        <v>70</v>
      </c>
      <c r="G5" s="30">
        <v>27</v>
      </c>
      <c r="H5" s="39">
        <v>125558.24</v>
      </c>
      <c r="I5" s="5">
        <f t="shared" ref="I5:I14" si="12">H5/F5</f>
        <v>1793.689142857143</v>
      </c>
      <c r="J5" s="50" t="str">
        <f t="shared" si="1"/>
        <v>359 - 448</v>
      </c>
      <c r="K5" s="33">
        <v>448</v>
      </c>
      <c r="L5" s="34">
        <f t="shared" si="2"/>
        <v>0.38571428571428573</v>
      </c>
      <c r="M5" s="5">
        <f t="shared" si="3"/>
        <v>4650.3051851851851</v>
      </c>
      <c r="N5" s="35">
        <f t="shared" si="0"/>
        <v>44842.228571428575</v>
      </c>
      <c r="O5" s="35">
        <f t="shared" si="4"/>
        <v>179368.9142857143</v>
      </c>
      <c r="P5" s="35">
        <f t="shared" si="5"/>
        <v>134526.68571428573</v>
      </c>
      <c r="Q5" s="35">
        <f t="shared" si="6"/>
        <v>4982.4698412698417</v>
      </c>
      <c r="R5" s="36">
        <f t="shared" si="7"/>
        <v>3</v>
      </c>
      <c r="S5" s="4">
        <f t="shared" si="8"/>
        <v>0.25</v>
      </c>
      <c r="T5" s="4">
        <f t="shared" si="9"/>
        <v>9.6428571428571447E-2</v>
      </c>
      <c r="U5" s="4"/>
      <c r="V5" s="5">
        <v>1793.689142857143</v>
      </c>
      <c r="W5" s="39">
        <f t="shared" si="10"/>
        <v>359</v>
      </c>
      <c r="X5" s="39">
        <f t="shared" si="11"/>
        <v>448</v>
      </c>
      <c r="Y5" s="30" t="str">
        <f t="shared" ref="Y5:Y14" si="13">TEXT(W5,"#,##0")&amp;" - "&amp;TEXT(X5,"#,##0")</f>
        <v>359 - 448</v>
      </c>
      <c r="AF5" s="37"/>
      <c r="AG5" s="38"/>
    </row>
    <row r="6" spans="1:33" x14ac:dyDescent="0.25">
      <c r="A6" t="s">
        <v>90</v>
      </c>
      <c r="B6" t="s">
        <v>84</v>
      </c>
      <c r="C6" t="s">
        <v>85</v>
      </c>
      <c r="D6" s="4">
        <v>1</v>
      </c>
      <c r="F6" s="30">
        <v>453</v>
      </c>
      <c r="G6" s="30">
        <v>174</v>
      </c>
      <c r="H6" s="39">
        <v>358611.76</v>
      </c>
      <c r="I6" s="5">
        <f t="shared" si="12"/>
        <v>791.63743929359828</v>
      </c>
      <c r="J6" s="50" t="str">
        <f t="shared" si="1"/>
        <v>158 - 198</v>
      </c>
      <c r="K6" s="33">
        <v>198</v>
      </c>
      <c r="L6" s="34">
        <f t="shared" si="2"/>
        <v>0.38410596026490068</v>
      </c>
      <c r="M6" s="5">
        <f t="shared" si="3"/>
        <v>2060.9871264367816</v>
      </c>
      <c r="N6" s="35">
        <f t="shared" si="0"/>
        <v>19790.935982339957</v>
      </c>
      <c r="O6" s="35">
        <f t="shared" si="4"/>
        <v>79163.743929359829</v>
      </c>
      <c r="P6" s="35">
        <f t="shared" si="5"/>
        <v>59372.807947019872</v>
      </c>
      <c r="Q6" s="35">
        <f t="shared" si="6"/>
        <v>341.2230341782751</v>
      </c>
      <c r="R6" s="36">
        <f t="shared" si="7"/>
        <v>3</v>
      </c>
      <c r="S6" s="4">
        <f t="shared" si="8"/>
        <v>0.25</v>
      </c>
      <c r="T6" s="4">
        <f t="shared" si="9"/>
        <v>9.602649006622517E-2</v>
      </c>
      <c r="U6" s="4"/>
      <c r="V6" s="5">
        <v>791.63743929359828</v>
      </c>
      <c r="W6" s="39">
        <f t="shared" si="10"/>
        <v>158</v>
      </c>
      <c r="X6" s="39">
        <f t="shared" si="11"/>
        <v>198</v>
      </c>
      <c r="Y6" s="30" t="str">
        <f t="shared" si="13"/>
        <v>158 - 198</v>
      </c>
      <c r="AF6" s="37"/>
      <c r="AG6" s="38"/>
    </row>
    <row r="7" spans="1:33" x14ac:dyDescent="0.25">
      <c r="A7" t="s">
        <v>91</v>
      </c>
      <c r="B7" t="s">
        <v>84</v>
      </c>
      <c r="C7" t="s">
        <v>85</v>
      </c>
      <c r="D7" s="4">
        <v>1</v>
      </c>
      <c r="F7" s="30">
        <v>285</v>
      </c>
      <c r="G7" s="30">
        <v>143</v>
      </c>
      <c r="H7" s="39">
        <v>430439.85</v>
      </c>
      <c r="I7" s="5">
        <f t="shared" si="12"/>
        <v>1510.3152631578946</v>
      </c>
      <c r="J7" s="50" t="str">
        <f t="shared" si="1"/>
        <v>302 - 378</v>
      </c>
      <c r="K7" s="33">
        <v>378</v>
      </c>
      <c r="L7" s="34">
        <f t="shared" si="2"/>
        <v>0.50175438596491229</v>
      </c>
      <c r="M7" s="5">
        <f t="shared" si="3"/>
        <v>3010.0688811188811</v>
      </c>
      <c r="N7" s="35">
        <f t="shared" si="0"/>
        <v>37757.881578947367</v>
      </c>
      <c r="O7" s="35">
        <f t="shared" si="4"/>
        <v>151031.52631578947</v>
      </c>
      <c r="P7" s="35">
        <f t="shared" si="5"/>
        <v>113273.64473684211</v>
      </c>
      <c r="Q7" s="35">
        <f t="shared" si="6"/>
        <v>792.12338976812657</v>
      </c>
      <c r="R7" s="36">
        <f t="shared" si="7"/>
        <v>3</v>
      </c>
      <c r="S7" s="4">
        <f t="shared" si="8"/>
        <v>0.25</v>
      </c>
      <c r="T7" s="4">
        <f t="shared" si="9"/>
        <v>0.12543859649122807</v>
      </c>
      <c r="U7" s="4"/>
      <c r="V7" s="5">
        <v>1510.3152631578946</v>
      </c>
      <c r="W7" s="39">
        <f t="shared" si="10"/>
        <v>302</v>
      </c>
      <c r="X7" s="39">
        <f t="shared" si="11"/>
        <v>378</v>
      </c>
      <c r="Y7" s="30" t="str">
        <f t="shared" si="13"/>
        <v>302 - 378</v>
      </c>
      <c r="AF7" s="37"/>
      <c r="AG7" s="38"/>
    </row>
    <row r="8" spans="1:33" x14ac:dyDescent="0.25">
      <c r="A8" t="s">
        <v>92</v>
      </c>
      <c r="B8" t="s">
        <v>84</v>
      </c>
      <c r="C8" t="s">
        <v>85</v>
      </c>
      <c r="D8" s="4">
        <v>1</v>
      </c>
      <c r="F8" s="30">
        <v>44</v>
      </c>
      <c r="G8" s="30">
        <v>20</v>
      </c>
      <c r="H8" s="39">
        <v>31808.400000000001</v>
      </c>
      <c r="I8" s="5">
        <f t="shared" si="12"/>
        <v>722.91818181818189</v>
      </c>
      <c r="J8" s="50" t="str">
        <f t="shared" si="1"/>
        <v>145 - 181</v>
      </c>
      <c r="K8" s="33">
        <v>181</v>
      </c>
      <c r="L8" s="34">
        <f t="shared" si="2"/>
        <v>0.45454545454545453</v>
      </c>
      <c r="M8" s="5">
        <f t="shared" si="3"/>
        <v>1590.42</v>
      </c>
      <c r="N8" s="35">
        <f t="shared" si="0"/>
        <v>18072.954545454548</v>
      </c>
      <c r="O8" s="35">
        <f t="shared" si="4"/>
        <v>72291.818181818177</v>
      </c>
      <c r="P8" s="35">
        <f t="shared" si="5"/>
        <v>54218.863636363632</v>
      </c>
      <c r="Q8" s="35">
        <f t="shared" si="6"/>
        <v>2710.9431818181815</v>
      </c>
      <c r="R8" s="36">
        <f t="shared" si="7"/>
        <v>2.9999999999999996</v>
      </c>
      <c r="S8" s="4">
        <f t="shared" si="8"/>
        <v>0.25000000000000006</v>
      </c>
      <c r="T8" s="4">
        <f t="shared" si="9"/>
        <v>0.11363636363636365</v>
      </c>
      <c r="U8" s="4"/>
      <c r="V8" s="5">
        <v>722.91818181818189</v>
      </c>
      <c r="W8" s="39">
        <f t="shared" si="10"/>
        <v>145</v>
      </c>
      <c r="X8" s="39">
        <f t="shared" si="11"/>
        <v>181</v>
      </c>
      <c r="Y8" s="30" t="str">
        <f t="shared" si="13"/>
        <v>145 - 181</v>
      </c>
      <c r="AF8" s="37"/>
      <c r="AG8" s="38"/>
    </row>
    <row r="9" spans="1:33" x14ac:dyDescent="0.25">
      <c r="A9" t="s">
        <v>93</v>
      </c>
      <c r="B9" t="s">
        <v>84</v>
      </c>
      <c r="C9" t="s">
        <v>85</v>
      </c>
      <c r="D9" s="4">
        <v>1</v>
      </c>
      <c r="F9" s="30">
        <v>14</v>
      </c>
      <c r="G9" s="30">
        <v>8</v>
      </c>
      <c r="H9" s="39">
        <v>57350.42</v>
      </c>
      <c r="I9" s="5">
        <f t="shared" si="12"/>
        <v>4096.4585714285713</v>
      </c>
      <c r="J9" s="50" t="str">
        <f t="shared" si="1"/>
        <v>819 - 1,024</v>
      </c>
      <c r="K9" s="33">
        <v>1024</v>
      </c>
      <c r="L9" s="34">
        <f t="shared" si="2"/>
        <v>0.5714285714285714</v>
      </c>
      <c r="M9" s="5">
        <f t="shared" si="3"/>
        <v>7168.8024999999998</v>
      </c>
      <c r="N9" s="35">
        <f t="shared" si="0"/>
        <v>102411.46428571429</v>
      </c>
      <c r="O9" s="35">
        <f t="shared" si="4"/>
        <v>409645.8571428571</v>
      </c>
      <c r="P9" s="35">
        <f t="shared" si="5"/>
        <v>307234.39285714284</v>
      </c>
      <c r="Q9" s="35">
        <f t="shared" si="6"/>
        <v>38404.299107142855</v>
      </c>
      <c r="R9" s="36">
        <f t="shared" si="7"/>
        <v>2.9999999999999996</v>
      </c>
      <c r="S9" s="4">
        <f t="shared" si="8"/>
        <v>0.25000000000000006</v>
      </c>
      <c r="T9" s="4">
        <f t="shared" si="9"/>
        <v>0.14285714285714288</v>
      </c>
      <c r="U9" s="4"/>
      <c r="V9" s="5">
        <v>4096.4585714285713</v>
      </c>
      <c r="W9" s="39">
        <f t="shared" si="10"/>
        <v>819</v>
      </c>
      <c r="X9" s="39">
        <f t="shared" si="11"/>
        <v>1024</v>
      </c>
      <c r="Y9" s="30" t="str">
        <f t="shared" si="13"/>
        <v>819 - 1,024</v>
      </c>
      <c r="AF9" s="37"/>
      <c r="AG9" s="38"/>
    </row>
    <row r="10" spans="1:33" x14ac:dyDescent="0.25">
      <c r="A10" t="s">
        <v>94</v>
      </c>
      <c r="B10" t="s">
        <v>84</v>
      </c>
      <c r="C10" t="s">
        <v>85</v>
      </c>
      <c r="D10" s="4">
        <v>1</v>
      </c>
      <c r="F10" s="30">
        <v>23</v>
      </c>
      <c r="G10" s="30">
        <v>7</v>
      </c>
      <c r="H10" s="39">
        <v>14970</v>
      </c>
      <c r="I10" s="5">
        <f t="shared" si="12"/>
        <v>650.86956521739125</v>
      </c>
      <c r="J10" s="50" t="str">
        <f t="shared" si="1"/>
        <v>130 - 163</v>
      </c>
      <c r="K10" s="33">
        <v>163</v>
      </c>
      <c r="L10" s="34">
        <f t="shared" si="2"/>
        <v>0.30434782608695654</v>
      </c>
      <c r="M10" s="5">
        <f t="shared" si="3"/>
        <v>2138.5714285714284</v>
      </c>
      <c r="N10" s="35">
        <f t="shared" si="0"/>
        <v>16271.739130434782</v>
      </c>
      <c r="O10" s="35">
        <f t="shared" si="4"/>
        <v>65086.956521739128</v>
      </c>
      <c r="P10" s="35">
        <f t="shared" si="5"/>
        <v>48815.217391304344</v>
      </c>
      <c r="Q10" s="35">
        <f t="shared" si="6"/>
        <v>6973.6024844720496</v>
      </c>
      <c r="R10" s="36">
        <f t="shared" si="7"/>
        <v>3</v>
      </c>
      <c r="S10" s="4">
        <f t="shared" si="8"/>
        <v>0.25</v>
      </c>
      <c r="T10" s="4">
        <f t="shared" si="9"/>
        <v>7.6086956521739135E-2</v>
      </c>
      <c r="U10" s="4"/>
      <c r="V10" s="5">
        <v>650.86956521739125</v>
      </c>
      <c r="W10" s="39">
        <f t="shared" si="10"/>
        <v>130</v>
      </c>
      <c r="X10" s="39">
        <f t="shared" si="11"/>
        <v>163</v>
      </c>
      <c r="Y10" s="30" t="str">
        <f t="shared" si="13"/>
        <v>130 - 163</v>
      </c>
      <c r="AF10" s="37"/>
      <c r="AG10" s="38"/>
    </row>
    <row r="11" spans="1:33" x14ac:dyDescent="0.25">
      <c r="A11" t="s">
        <v>95</v>
      </c>
      <c r="B11" t="s">
        <v>84</v>
      </c>
      <c r="C11" t="s">
        <v>85</v>
      </c>
      <c r="D11" s="4">
        <v>1</v>
      </c>
      <c r="F11" s="30">
        <v>112</v>
      </c>
      <c r="G11" s="30">
        <v>51</v>
      </c>
      <c r="H11" s="39">
        <v>131798.97</v>
      </c>
      <c r="I11" s="5">
        <f t="shared" si="12"/>
        <v>1176.7765178571428</v>
      </c>
      <c r="J11" s="50" t="str">
        <f t="shared" si="1"/>
        <v>235 - 294</v>
      </c>
      <c r="K11" s="33">
        <v>294</v>
      </c>
      <c r="L11" s="34">
        <f t="shared" si="2"/>
        <v>0.45535714285714285</v>
      </c>
      <c r="M11" s="5">
        <f t="shared" si="3"/>
        <v>2584.2935294117647</v>
      </c>
      <c r="N11" s="35">
        <f t="shared" si="0"/>
        <v>29419.412946428572</v>
      </c>
      <c r="O11" s="35">
        <f t="shared" si="4"/>
        <v>117677.65178571429</v>
      </c>
      <c r="P11" s="35">
        <f t="shared" si="5"/>
        <v>88258.23883928571</v>
      </c>
      <c r="Q11" s="35">
        <f t="shared" si="6"/>
        <v>1730.5537027310922</v>
      </c>
      <c r="R11" s="36">
        <f t="shared" si="7"/>
        <v>2.9999999999999996</v>
      </c>
      <c r="S11" s="4">
        <f t="shared" si="8"/>
        <v>0.25</v>
      </c>
      <c r="T11" s="4">
        <f t="shared" si="9"/>
        <v>0.11383928571428571</v>
      </c>
      <c r="U11" s="4"/>
      <c r="V11" s="5">
        <v>1176.7765178571428</v>
      </c>
      <c r="W11" s="39">
        <f t="shared" si="10"/>
        <v>235</v>
      </c>
      <c r="X11" s="39">
        <f t="shared" si="11"/>
        <v>294</v>
      </c>
      <c r="Y11" s="30" t="str">
        <f t="shared" si="13"/>
        <v>235 - 294</v>
      </c>
      <c r="AF11" s="37"/>
      <c r="AG11" s="38"/>
    </row>
    <row r="12" spans="1:33" x14ac:dyDescent="0.25">
      <c r="A12" t="s">
        <v>96</v>
      </c>
      <c r="B12" t="s">
        <v>84</v>
      </c>
      <c r="C12" t="s">
        <v>85</v>
      </c>
      <c r="D12" s="4">
        <v>1</v>
      </c>
      <c r="F12" s="30">
        <v>264</v>
      </c>
      <c r="G12" s="30">
        <v>124</v>
      </c>
      <c r="H12" s="39">
        <v>400580.15</v>
      </c>
      <c r="I12" s="5">
        <f t="shared" si="12"/>
        <v>1517.3490530303031</v>
      </c>
      <c r="J12" s="50" t="str">
        <f t="shared" si="1"/>
        <v>303 - 379</v>
      </c>
      <c r="K12" s="33">
        <v>379</v>
      </c>
      <c r="L12" s="34">
        <f t="shared" si="2"/>
        <v>0.46969696969696972</v>
      </c>
      <c r="M12" s="5">
        <f t="shared" si="3"/>
        <v>3230.4850806451614</v>
      </c>
      <c r="N12" s="35">
        <f t="shared" si="0"/>
        <v>37933.726325757576</v>
      </c>
      <c r="O12" s="35">
        <f t="shared" si="4"/>
        <v>151734.9053030303</v>
      </c>
      <c r="P12" s="35">
        <f t="shared" si="5"/>
        <v>113801.17897727274</v>
      </c>
      <c r="Q12" s="35">
        <f t="shared" si="6"/>
        <v>917.75144336510266</v>
      </c>
      <c r="R12" s="36">
        <f t="shared" si="7"/>
        <v>3</v>
      </c>
      <c r="S12" s="4">
        <f t="shared" si="8"/>
        <v>0.25</v>
      </c>
      <c r="T12" s="4">
        <f t="shared" si="9"/>
        <v>0.11742424242424242</v>
      </c>
      <c r="U12" s="4"/>
      <c r="V12" s="5">
        <v>1517.3490530303031</v>
      </c>
      <c r="W12" s="39">
        <f t="shared" si="10"/>
        <v>303</v>
      </c>
      <c r="X12" s="39">
        <f t="shared" si="11"/>
        <v>379</v>
      </c>
      <c r="Y12" s="30" t="str">
        <f t="shared" si="13"/>
        <v>303 - 379</v>
      </c>
      <c r="AF12" s="37"/>
      <c r="AG12" s="38"/>
    </row>
    <row r="13" spans="1:33" x14ac:dyDescent="0.25">
      <c r="A13" t="s">
        <v>97</v>
      </c>
      <c r="B13" t="s">
        <v>84</v>
      </c>
      <c r="C13" t="s">
        <v>85</v>
      </c>
      <c r="D13" s="4">
        <v>1</v>
      </c>
      <c r="F13" s="30">
        <v>192</v>
      </c>
      <c r="G13" s="30">
        <v>83</v>
      </c>
      <c r="H13" s="39">
        <v>234808.37</v>
      </c>
      <c r="I13" s="5">
        <f t="shared" si="12"/>
        <v>1222.9602604166666</v>
      </c>
      <c r="J13" s="50" t="str">
        <f t="shared" si="1"/>
        <v>245 - 306</v>
      </c>
      <c r="K13" s="33">
        <v>306</v>
      </c>
      <c r="L13" s="34">
        <f t="shared" si="2"/>
        <v>0.43229166666666669</v>
      </c>
      <c r="M13" s="5">
        <f t="shared" si="3"/>
        <v>2829.0165060240965</v>
      </c>
      <c r="N13" s="35">
        <f t="shared" si="0"/>
        <v>30574.006510416664</v>
      </c>
      <c r="O13" s="35">
        <f t="shared" si="4"/>
        <v>122296.02604166669</v>
      </c>
      <c r="P13" s="35">
        <f t="shared" si="5"/>
        <v>91722.019531250029</v>
      </c>
      <c r="Q13" s="35">
        <f t="shared" si="6"/>
        <v>1105.084572665663</v>
      </c>
      <c r="R13" s="36">
        <f t="shared" si="7"/>
        <v>3.0000000000000013</v>
      </c>
      <c r="S13" s="4">
        <f t="shared" si="8"/>
        <v>0.24999999999999994</v>
      </c>
      <c r="T13" s="4">
        <f t="shared" si="9"/>
        <v>0.10807291666666666</v>
      </c>
      <c r="U13" s="4"/>
      <c r="V13" s="5">
        <v>1222.9602604166666</v>
      </c>
      <c r="W13" s="39">
        <f t="shared" si="10"/>
        <v>245</v>
      </c>
      <c r="X13" s="39">
        <f t="shared" si="11"/>
        <v>306</v>
      </c>
      <c r="Y13" s="30" t="str">
        <f t="shared" si="13"/>
        <v>245 - 306</v>
      </c>
      <c r="AF13" s="37"/>
      <c r="AG13" s="38"/>
    </row>
    <row r="14" spans="1:33" x14ac:dyDescent="0.25">
      <c r="A14" t="s">
        <v>98</v>
      </c>
      <c r="B14" t="s">
        <v>84</v>
      </c>
      <c r="C14" t="s">
        <v>85</v>
      </c>
      <c r="D14" s="4">
        <v>1</v>
      </c>
      <c r="F14" s="30">
        <v>164</v>
      </c>
      <c r="G14" s="30">
        <v>71</v>
      </c>
      <c r="H14" s="39">
        <v>248515.37</v>
      </c>
      <c r="I14" s="5">
        <f t="shared" si="12"/>
        <v>1515.3376219512195</v>
      </c>
      <c r="J14" s="50" t="str">
        <f t="shared" si="1"/>
        <v>303 - 379</v>
      </c>
      <c r="K14" s="33">
        <v>379</v>
      </c>
      <c r="L14" s="34">
        <f t="shared" si="2"/>
        <v>0.43292682926829268</v>
      </c>
      <c r="M14" s="5">
        <f t="shared" si="3"/>
        <v>3500.2164788732393</v>
      </c>
      <c r="N14" s="35">
        <f t="shared" si="0"/>
        <v>37883.440548780491</v>
      </c>
      <c r="O14" s="35">
        <f t="shared" si="4"/>
        <v>151533.76219512193</v>
      </c>
      <c r="P14" s="35">
        <f t="shared" si="5"/>
        <v>113650.32164634144</v>
      </c>
      <c r="Q14" s="35">
        <f t="shared" si="6"/>
        <v>1600.7087555822739</v>
      </c>
      <c r="R14" s="36">
        <f t="shared" si="7"/>
        <v>2.9999999999999991</v>
      </c>
      <c r="S14" s="4">
        <f t="shared" si="8"/>
        <v>0.25000000000000006</v>
      </c>
      <c r="T14" s="4">
        <f t="shared" si="9"/>
        <v>0.10823170731707318</v>
      </c>
      <c r="U14" s="4"/>
      <c r="V14" s="5">
        <v>1515.3376219512195</v>
      </c>
      <c r="W14" s="39">
        <f t="shared" si="10"/>
        <v>303</v>
      </c>
      <c r="X14" s="39">
        <f t="shared" si="11"/>
        <v>379</v>
      </c>
      <c r="Y14" s="30" t="str">
        <f t="shared" si="13"/>
        <v>303 - 379</v>
      </c>
      <c r="AF14" s="37"/>
      <c r="AG14" s="38"/>
    </row>
    <row r="15" spans="1:33" x14ac:dyDescent="0.25">
      <c r="I15" s="5"/>
      <c r="J15" s="5"/>
      <c r="K15" s="5"/>
      <c r="L15" s="34"/>
      <c r="M15" s="5"/>
      <c r="W15" s="30"/>
      <c r="X15" s="30"/>
      <c r="Y15" s="30"/>
    </row>
    <row r="16" spans="1:33" x14ac:dyDescent="0.25">
      <c r="A16" s="40" t="s">
        <v>83</v>
      </c>
      <c r="B16" s="40"/>
      <c r="C16" s="40"/>
      <c r="D16" s="40"/>
      <c r="E16" s="40"/>
      <c r="I16" s="5"/>
      <c r="J16" s="5"/>
      <c r="K16" s="5"/>
      <c r="L16" s="34"/>
      <c r="M16" s="5"/>
    </row>
    <row r="17" spans="1:31" x14ac:dyDescent="0.25">
      <c r="F17" s="56"/>
      <c r="I17" s="5"/>
      <c r="J17" s="5"/>
      <c r="K17" s="5"/>
      <c r="L17" s="34"/>
      <c r="M17" s="5"/>
      <c r="N17" s="41"/>
      <c r="Z17" s="41"/>
    </row>
    <row r="18" spans="1:31" x14ac:dyDescent="0.25">
      <c r="A18" s="42" t="s">
        <v>99</v>
      </c>
      <c r="B18" s="42"/>
      <c r="C18" s="30"/>
      <c r="D18" s="30"/>
      <c r="E18" s="30"/>
      <c r="I18" s="5"/>
      <c r="J18" s="5"/>
      <c r="K18" s="5"/>
      <c r="L18" s="34"/>
      <c r="M18" s="5"/>
      <c r="N18" s="41"/>
      <c r="Z18" s="41"/>
    </row>
    <row r="19" spans="1:31" x14ac:dyDescent="0.25">
      <c r="A19" t="s">
        <v>100</v>
      </c>
      <c r="B19" s="30">
        <v>100</v>
      </c>
      <c r="I19" s="5"/>
      <c r="J19" s="5"/>
      <c r="K19" s="5"/>
      <c r="L19" s="43"/>
      <c r="M19" s="5"/>
      <c r="N19" s="41"/>
      <c r="O19" s="44"/>
      <c r="P19" s="44"/>
      <c r="Q19" s="44"/>
      <c r="R19" s="44"/>
      <c r="S19" s="44"/>
      <c r="T19" s="44"/>
      <c r="U19" s="44"/>
    </row>
    <row r="20" spans="1:31" x14ac:dyDescent="0.25">
      <c r="A20" t="s">
        <v>101</v>
      </c>
      <c r="B20" s="45">
        <f>I5</f>
        <v>1793.689142857143</v>
      </c>
      <c r="L20" s="44"/>
      <c r="N20" s="41"/>
    </row>
    <row r="21" spans="1:31" x14ac:dyDescent="0.25">
      <c r="A21" t="s">
        <v>102</v>
      </c>
      <c r="B21" s="46">
        <f>B19*B20</f>
        <v>179368.9142857143</v>
      </c>
      <c r="N21" s="41"/>
    </row>
    <row r="22" spans="1:31" x14ac:dyDescent="0.25">
      <c r="A22" t="s">
        <v>103</v>
      </c>
      <c r="B22" s="47">
        <v>0.25</v>
      </c>
      <c r="N22" s="41"/>
    </row>
    <row r="23" spans="1:31" x14ac:dyDescent="0.25">
      <c r="A23" t="s">
        <v>104</v>
      </c>
      <c r="B23" s="46">
        <f>B21*B22</f>
        <v>44842.228571428575</v>
      </c>
      <c r="N23" s="41"/>
    </row>
    <row r="24" spans="1:31" x14ac:dyDescent="0.25">
      <c r="B24" s="30"/>
      <c r="N24" s="41"/>
      <c r="AE24" s="38"/>
    </row>
    <row r="25" spans="1:31" x14ac:dyDescent="0.25">
      <c r="A25" t="s">
        <v>105</v>
      </c>
      <c r="B25" s="48">
        <v>0.1</v>
      </c>
      <c r="G25" s="46"/>
      <c r="N25" s="41"/>
    </row>
    <row r="26" spans="1:31" x14ac:dyDescent="0.25">
      <c r="A26" t="s">
        <v>106</v>
      </c>
      <c r="B26" s="49">
        <f>B19*B25</f>
        <v>10</v>
      </c>
      <c r="N26" s="41"/>
    </row>
    <row r="27" spans="1:31" x14ac:dyDescent="0.25">
      <c r="A27" t="s">
        <v>107</v>
      </c>
      <c r="B27" s="45">
        <f>M5</f>
        <v>4650.3051851851851</v>
      </c>
      <c r="N27" s="41"/>
    </row>
    <row r="28" spans="1:31" x14ac:dyDescent="0.25">
      <c r="A28" t="s">
        <v>108</v>
      </c>
      <c r="B28" s="46">
        <f>B26*B27</f>
        <v>46503.051851851851</v>
      </c>
      <c r="N28" s="41"/>
    </row>
    <row r="29" spans="1:31" x14ac:dyDescent="0.25">
      <c r="B29" s="30"/>
      <c r="N29" s="41"/>
    </row>
    <row r="30" spans="1:31" x14ac:dyDescent="0.25">
      <c r="A30" t="s">
        <v>109</v>
      </c>
      <c r="B30" s="46">
        <f>B28-B23</f>
        <v>1660.8232804232757</v>
      </c>
      <c r="H30" s="16">
        <f>B30/B23</f>
        <v>3.7037037037036931E-2</v>
      </c>
    </row>
    <row r="31" spans="1:31" x14ac:dyDescent="0.25">
      <c r="B31" s="30"/>
    </row>
    <row r="32" spans="1:31" x14ac:dyDescent="0.25">
      <c r="B32" s="3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0E645-A4D1-4A5F-B7D3-AD7C66E31799}">
  <dimension ref="A1:E56"/>
  <sheetViews>
    <sheetView workbookViewId="0">
      <selection activeCell="E25" sqref="E25"/>
    </sheetView>
  </sheetViews>
  <sheetFormatPr defaultRowHeight="15" x14ac:dyDescent="0.25"/>
  <cols>
    <col min="2" max="2" width="15.28515625" bestFit="1" customWidth="1"/>
    <col min="3" max="3" width="9.5703125" bestFit="1" customWidth="1"/>
    <col min="4" max="4" width="8.140625" customWidth="1"/>
    <col min="5" max="5" width="20.28515625" customWidth="1"/>
  </cols>
  <sheetData>
    <row r="1" spans="1:5" x14ac:dyDescent="0.25">
      <c r="A1" s="1" t="s">
        <v>110</v>
      </c>
    </row>
    <row r="3" spans="1:5" s="2" customFormat="1" x14ac:dyDescent="0.25">
      <c r="B3" s="2" t="s">
        <v>111</v>
      </c>
      <c r="C3" s="2" t="s">
        <v>112</v>
      </c>
      <c r="D3" s="2" t="s">
        <v>113</v>
      </c>
    </row>
    <row r="4" spans="1:5" x14ac:dyDescent="0.25">
      <c r="A4" t="s">
        <v>114</v>
      </c>
      <c r="B4" t="s">
        <v>37</v>
      </c>
      <c r="C4" t="s">
        <v>115</v>
      </c>
      <c r="D4" s="3">
        <v>3</v>
      </c>
    </row>
    <row r="5" spans="1:5" x14ac:dyDescent="0.25">
      <c r="A5" t="str">
        <f>LEFT(B5,4)</f>
        <v>Alab</v>
      </c>
      <c r="B5" t="s">
        <v>116</v>
      </c>
      <c r="C5" t="s">
        <v>117</v>
      </c>
      <c r="D5">
        <v>2</v>
      </c>
    </row>
    <row r="6" spans="1:5" x14ac:dyDescent="0.25">
      <c r="A6" t="str">
        <f t="shared" ref="A6:A56" si="0">LEFT(B6,4)</f>
        <v>Alas</v>
      </c>
      <c r="B6" t="s">
        <v>118</v>
      </c>
      <c r="C6" t="s">
        <v>119</v>
      </c>
      <c r="D6">
        <v>2</v>
      </c>
    </row>
    <row r="7" spans="1:5" x14ac:dyDescent="0.25">
      <c r="A7" t="str">
        <f t="shared" si="0"/>
        <v>Ariz</v>
      </c>
      <c r="B7" t="s">
        <v>120</v>
      </c>
      <c r="C7" t="s">
        <v>121</v>
      </c>
      <c r="D7">
        <v>2</v>
      </c>
    </row>
    <row r="8" spans="1:5" x14ac:dyDescent="0.25">
      <c r="A8" t="str">
        <f t="shared" si="0"/>
        <v>Arka</v>
      </c>
      <c r="B8" t="s">
        <v>122</v>
      </c>
      <c r="C8" t="s">
        <v>123</v>
      </c>
      <c r="D8">
        <v>3</v>
      </c>
    </row>
    <row r="9" spans="1:5" x14ac:dyDescent="0.25">
      <c r="A9" t="str">
        <f t="shared" si="0"/>
        <v>Cali</v>
      </c>
      <c r="B9" t="s">
        <v>124</v>
      </c>
      <c r="C9" t="s">
        <v>125</v>
      </c>
      <c r="D9">
        <v>3</v>
      </c>
    </row>
    <row r="10" spans="1:5" x14ac:dyDescent="0.25">
      <c r="A10" t="str">
        <f t="shared" si="0"/>
        <v>Colo</v>
      </c>
      <c r="B10" t="s">
        <v>126</v>
      </c>
      <c r="C10" t="s">
        <v>127</v>
      </c>
      <c r="D10">
        <v>3</v>
      </c>
    </row>
    <row r="11" spans="1:5" x14ac:dyDescent="0.25">
      <c r="A11" t="str">
        <f t="shared" si="0"/>
        <v>Conn</v>
      </c>
      <c r="B11" t="s">
        <v>128</v>
      </c>
      <c r="C11" t="s">
        <v>129</v>
      </c>
      <c r="D11">
        <v>2</v>
      </c>
    </row>
    <row r="12" spans="1:5" x14ac:dyDescent="0.25">
      <c r="A12" t="str">
        <f t="shared" si="0"/>
        <v>Dela</v>
      </c>
      <c r="B12" t="s">
        <v>130</v>
      </c>
      <c r="C12" t="s">
        <v>131</v>
      </c>
      <c r="D12">
        <v>2</v>
      </c>
    </row>
    <row r="13" spans="1:5" x14ac:dyDescent="0.25">
      <c r="A13" t="str">
        <f t="shared" si="0"/>
        <v>Dist</v>
      </c>
      <c r="B13" t="s">
        <v>132</v>
      </c>
      <c r="C13" t="s">
        <v>133</v>
      </c>
      <c r="D13">
        <v>3</v>
      </c>
    </row>
    <row r="14" spans="1:5" x14ac:dyDescent="0.25">
      <c r="A14" t="s">
        <v>134</v>
      </c>
      <c r="B14" t="s">
        <v>135</v>
      </c>
      <c r="C14" t="s">
        <v>220</v>
      </c>
      <c r="D14">
        <v>4</v>
      </c>
      <c r="E14" t="s">
        <v>221</v>
      </c>
    </row>
    <row r="15" spans="1:5" x14ac:dyDescent="0.25">
      <c r="A15" t="str">
        <f t="shared" si="0"/>
        <v>Flor</v>
      </c>
      <c r="B15" t="s">
        <v>136</v>
      </c>
      <c r="C15" t="s">
        <v>219</v>
      </c>
      <c r="D15">
        <v>4</v>
      </c>
    </row>
    <row r="16" spans="1:5" x14ac:dyDescent="0.25">
      <c r="A16" t="str">
        <f t="shared" si="0"/>
        <v>Geor</v>
      </c>
      <c r="B16" t="s">
        <v>137</v>
      </c>
      <c r="C16" t="s">
        <v>138</v>
      </c>
      <c r="D16">
        <v>4</v>
      </c>
    </row>
    <row r="17" spans="1:5" x14ac:dyDescent="0.25">
      <c r="A17" t="str">
        <f t="shared" si="0"/>
        <v>Hawa</v>
      </c>
      <c r="B17" t="s">
        <v>139</v>
      </c>
      <c r="C17" t="s">
        <v>140</v>
      </c>
      <c r="D17">
        <v>2</v>
      </c>
    </row>
    <row r="18" spans="1:5" x14ac:dyDescent="0.25">
      <c r="A18" t="str">
        <f t="shared" si="0"/>
        <v>Idah</v>
      </c>
      <c r="B18" t="s">
        <v>141</v>
      </c>
      <c r="C18" t="s">
        <v>142</v>
      </c>
      <c r="D18">
        <v>3</v>
      </c>
    </row>
    <row r="19" spans="1:5" x14ac:dyDescent="0.25">
      <c r="A19" t="str">
        <f t="shared" si="0"/>
        <v>Illi</v>
      </c>
      <c r="B19" t="s">
        <v>143</v>
      </c>
      <c r="C19" t="s">
        <v>144</v>
      </c>
      <c r="D19">
        <v>5</v>
      </c>
    </row>
    <row r="20" spans="1:5" x14ac:dyDescent="0.25">
      <c r="A20" t="str">
        <f t="shared" si="0"/>
        <v>Indi</v>
      </c>
      <c r="B20" t="s">
        <v>145</v>
      </c>
      <c r="C20" t="s">
        <v>146</v>
      </c>
      <c r="D20">
        <v>2</v>
      </c>
    </row>
    <row r="21" spans="1:5" x14ac:dyDescent="0.25">
      <c r="A21" t="str">
        <f t="shared" si="0"/>
        <v>Iowa</v>
      </c>
      <c r="B21" t="s">
        <v>147</v>
      </c>
      <c r="C21" t="s">
        <v>148</v>
      </c>
      <c r="D21">
        <v>5</v>
      </c>
    </row>
    <row r="22" spans="1:5" x14ac:dyDescent="0.25">
      <c r="A22" t="str">
        <f t="shared" si="0"/>
        <v>Kans</v>
      </c>
      <c r="B22" t="s">
        <v>149</v>
      </c>
      <c r="C22" t="s">
        <v>150</v>
      </c>
      <c r="D22">
        <v>2</v>
      </c>
    </row>
    <row r="23" spans="1:5" x14ac:dyDescent="0.25">
      <c r="A23" t="str">
        <f t="shared" si="0"/>
        <v>Kent</v>
      </c>
      <c r="B23" t="s">
        <v>151</v>
      </c>
      <c r="C23" t="s">
        <v>152</v>
      </c>
      <c r="D23">
        <v>2</v>
      </c>
    </row>
    <row r="24" spans="1:5" x14ac:dyDescent="0.25">
      <c r="A24" t="str">
        <f t="shared" si="0"/>
        <v>Loui</v>
      </c>
      <c r="B24" t="s">
        <v>153</v>
      </c>
      <c r="C24" t="s">
        <v>154</v>
      </c>
      <c r="D24">
        <v>1</v>
      </c>
      <c r="E24" t="s">
        <v>222</v>
      </c>
    </row>
    <row r="25" spans="1:5" x14ac:dyDescent="0.25">
      <c r="A25" t="str">
        <f t="shared" si="0"/>
        <v>Main</v>
      </c>
      <c r="B25" t="s">
        <v>155</v>
      </c>
      <c r="C25" t="s">
        <v>156</v>
      </c>
      <c r="D25">
        <v>6</v>
      </c>
    </row>
    <row r="26" spans="1:5" x14ac:dyDescent="0.25">
      <c r="A26" t="str">
        <f t="shared" si="0"/>
        <v>Mary</v>
      </c>
      <c r="B26" t="s">
        <v>157</v>
      </c>
      <c r="C26" t="s">
        <v>158</v>
      </c>
      <c r="D26">
        <v>3</v>
      </c>
    </row>
    <row r="27" spans="1:5" x14ac:dyDescent="0.25">
      <c r="A27" t="str">
        <f t="shared" si="0"/>
        <v>Mass</v>
      </c>
      <c r="B27" t="s">
        <v>159</v>
      </c>
      <c r="C27" t="s">
        <v>160</v>
      </c>
      <c r="D27">
        <v>3</v>
      </c>
    </row>
    <row r="28" spans="1:5" x14ac:dyDescent="0.25">
      <c r="A28" t="str">
        <f t="shared" si="0"/>
        <v>Mich</v>
      </c>
      <c r="B28" t="s">
        <v>161</v>
      </c>
      <c r="C28" t="s">
        <v>162</v>
      </c>
      <c r="D28">
        <v>3</v>
      </c>
    </row>
    <row r="29" spans="1:5" x14ac:dyDescent="0.25">
      <c r="A29" t="str">
        <f t="shared" si="0"/>
        <v>Minn</v>
      </c>
      <c r="B29" t="s">
        <v>163</v>
      </c>
      <c r="C29" t="s">
        <v>164</v>
      </c>
      <c r="D29">
        <v>6</v>
      </c>
    </row>
    <row r="30" spans="1:5" x14ac:dyDescent="0.25">
      <c r="A30" t="str">
        <f t="shared" si="0"/>
        <v>Miss</v>
      </c>
      <c r="B30" t="s">
        <v>165</v>
      </c>
      <c r="C30" t="s">
        <v>166</v>
      </c>
      <c r="D30">
        <v>3</v>
      </c>
    </row>
    <row r="31" spans="1:5" x14ac:dyDescent="0.25">
      <c r="A31" t="str">
        <f t="shared" si="0"/>
        <v>Miss</v>
      </c>
      <c r="B31" t="s">
        <v>167</v>
      </c>
      <c r="C31" t="s">
        <v>168</v>
      </c>
      <c r="D31">
        <v>5</v>
      </c>
    </row>
    <row r="32" spans="1:5" x14ac:dyDescent="0.25">
      <c r="A32" t="str">
        <f t="shared" si="0"/>
        <v>Mont</v>
      </c>
      <c r="B32" t="s">
        <v>169</v>
      </c>
      <c r="C32" t="s">
        <v>170</v>
      </c>
      <c r="D32">
        <v>2</v>
      </c>
    </row>
    <row r="33" spans="1:4" x14ac:dyDescent="0.25">
      <c r="A33" t="str">
        <f t="shared" si="0"/>
        <v>Nebr</v>
      </c>
      <c r="B33" t="s">
        <v>171</v>
      </c>
      <c r="C33" t="s">
        <v>172</v>
      </c>
      <c r="D33">
        <v>4</v>
      </c>
    </row>
    <row r="34" spans="1:4" x14ac:dyDescent="0.25">
      <c r="A34" t="str">
        <f t="shared" si="0"/>
        <v>Neva</v>
      </c>
      <c r="B34" t="s">
        <v>173</v>
      </c>
      <c r="C34" t="s">
        <v>174</v>
      </c>
      <c r="D34">
        <v>3</v>
      </c>
    </row>
    <row r="35" spans="1:4" x14ac:dyDescent="0.25">
      <c r="A35" t="str">
        <f t="shared" si="0"/>
        <v xml:space="preserve">New </v>
      </c>
      <c r="B35" t="s">
        <v>175</v>
      </c>
      <c r="C35" t="s">
        <v>176</v>
      </c>
      <c r="D35">
        <v>3</v>
      </c>
    </row>
    <row r="36" spans="1:4" x14ac:dyDescent="0.25">
      <c r="A36" t="str">
        <f t="shared" si="0"/>
        <v xml:space="preserve">New </v>
      </c>
      <c r="B36" t="s">
        <v>177</v>
      </c>
      <c r="C36" t="s">
        <v>178</v>
      </c>
      <c r="D36">
        <v>6</v>
      </c>
    </row>
    <row r="37" spans="1:4" x14ac:dyDescent="0.25">
      <c r="A37" t="str">
        <f t="shared" si="0"/>
        <v xml:space="preserve">New </v>
      </c>
      <c r="B37" t="s">
        <v>179</v>
      </c>
      <c r="C37" t="s">
        <v>180</v>
      </c>
      <c r="D37">
        <v>4</v>
      </c>
    </row>
    <row r="38" spans="1:4" x14ac:dyDescent="0.25">
      <c r="A38" t="str">
        <f t="shared" si="0"/>
        <v xml:space="preserve">New </v>
      </c>
      <c r="B38" t="s">
        <v>181</v>
      </c>
      <c r="C38" t="s">
        <v>182</v>
      </c>
      <c r="D38">
        <v>3</v>
      </c>
    </row>
    <row r="39" spans="1:4" x14ac:dyDescent="0.25">
      <c r="A39" t="str">
        <f t="shared" si="0"/>
        <v>Nort</v>
      </c>
      <c r="B39" t="s">
        <v>183</v>
      </c>
      <c r="C39" t="s">
        <v>184</v>
      </c>
      <c r="D39">
        <v>3</v>
      </c>
    </row>
    <row r="40" spans="1:4" x14ac:dyDescent="0.25">
      <c r="A40" t="str">
        <f t="shared" si="0"/>
        <v>Nort</v>
      </c>
      <c r="B40" t="s">
        <v>185</v>
      </c>
      <c r="C40" t="s">
        <v>186</v>
      </c>
      <c r="D40">
        <v>6</v>
      </c>
    </row>
    <row r="41" spans="1:4" x14ac:dyDescent="0.25">
      <c r="A41" t="str">
        <f t="shared" si="0"/>
        <v>Ohio</v>
      </c>
      <c r="B41" t="s">
        <v>187</v>
      </c>
      <c r="C41" t="s">
        <v>188</v>
      </c>
      <c r="D41">
        <v>2</v>
      </c>
    </row>
    <row r="42" spans="1:4" x14ac:dyDescent="0.25">
      <c r="A42" t="str">
        <f t="shared" si="0"/>
        <v>Okla</v>
      </c>
      <c r="B42" t="s">
        <v>189</v>
      </c>
      <c r="C42" t="s">
        <v>190</v>
      </c>
      <c r="D42">
        <v>2</v>
      </c>
    </row>
    <row r="43" spans="1:4" x14ac:dyDescent="0.25">
      <c r="A43" t="str">
        <f t="shared" si="0"/>
        <v>Oreg</v>
      </c>
      <c r="B43" t="s">
        <v>191</v>
      </c>
      <c r="C43" t="s">
        <v>192</v>
      </c>
      <c r="D43">
        <v>6</v>
      </c>
    </row>
    <row r="44" spans="1:4" x14ac:dyDescent="0.25">
      <c r="A44" t="str">
        <f t="shared" si="0"/>
        <v>Penn</v>
      </c>
      <c r="B44" t="s">
        <v>193</v>
      </c>
      <c r="C44" t="s">
        <v>194</v>
      </c>
      <c r="D44">
        <v>2</v>
      </c>
    </row>
    <row r="45" spans="1:4" x14ac:dyDescent="0.25">
      <c r="A45" t="str">
        <f t="shared" si="0"/>
        <v>Rhod</v>
      </c>
      <c r="B45" t="s">
        <v>195</v>
      </c>
      <c r="C45" t="s">
        <v>196</v>
      </c>
      <c r="D45">
        <v>10</v>
      </c>
    </row>
    <row r="46" spans="1:4" x14ac:dyDescent="0.25">
      <c r="A46" t="str">
        <f t="shared" si="0"/>
        <v>Sout</v>
      </c>
      <c r="B46" t="s">
        <v>197</v>
      </c>
      <c r="C46" t="s">
        <v>198</v>
      </c>
      <c r="D46">
        <v>3</v>
      </c>
    </row>
    <row r="47" spans="1:4" x14ac:dyDescent="0.25">
      <c r="A47" t="str">
        <f t="shared" si="0"/>
        <v>Sout</v>
      </c>
      <c r="B47" t="s">
        <v>199</v>
      </c>
      <c r="C47" t="s">
        <v>200</v>
      </c>
      <c r="D47">
        <v>6</v>
      </c>
    </row>
    <row r="48" spans="1:4" x14ac:dyDescent="0.25">
      <c r="A48" t="str">
        <f t="shared" si="0"/>
        <v>Tenn</v>
      </c>
      <c r="B48" t="s">
        <v>201</v>
      </c>
      <c r="C48" t="s">
        <v>202</v>
      </c>
      <c r="D48">
        <v>3</v>
      </c>
    </row>
    <row r="49" spans="1:4" x14ac:dyDescent="0.25">
      <c r="A49" t="str">
        <f t="shared" si="0"/>
        <v>Texa</v>
      </c>
      <c r="B49" t="s">
        <v>203</v>
      </c>
      <c r="C49" t="s">
        <v>204</v>
      </c>
      <c r="D49">
        <v>2</v>
      </c>
    </row>
    <row r="50" spans="1:4" x14ac:dyDescent="0.25">
      <c r="A50" t="str">
        <f t="shared" si="0"/>
        <v>Utah</v>
      </c>
      <c r="B50" t="s">
        <v>205</v>
      </c>
      <c r="C50" t="s">
        <v>206</v>
      </c>
      <c r="D50">
        <v>3</v>
      </c>
    </row>
    <row r="51" spans="1:4" x14ac:dyDescent="0.25">
      <c r="A51" t="str">
        <f t="shared" si="0"/>
        <v>Verm</v>
      </c>
      <c r="B51" t="s">
        <v>207</v>
      </c>
      <c r="C51" t="s">
        <v>208</v>
      </c>
      <c r="D51">
        <v>3</v>
      </c>
    </row>
    <row r="52" spans="1:4" x14ac:dyDescent="0.25">
      <c r="A52" t="str">
        <f t="shared" si="0"/>
        <v>Virg</v>
      </c>
      <c r="B52" t="s">
        <v>209</v>
      </c>
      <c r="C52" t="s">
        <v>210</v>
      </c>
      <c r="D52">
        <v>5</v>
      </c>
    </row>
    <row r="53" spans="1:4" x14ac:dyDescent="0.25">
      <c r="A53" t="str">
        <f t="shared" si="0"/>
        <v>Wash</v>
      </c>
      <c r="B53" t="s">
        <v>211</v>
      </c>
      <c r="C53" t="s">
        <v>212</v>
      </c>
      <c r="D53">
        <v>3</v>
      </c>
    </row>
    <row r="54" spans="1:4" x14ac:dyDescent="0.25">
      <c r="A54" t="str">
        <f t="shared" si="0"/>
        <v>West</v>
      </c>
      <c r="B54" t="s">
        <v>213</v>
      </c>
      <c r="C54" t="s">
        <v>214</v>
      </c>
      <c r="D54">
        <v>2</v>
      </c>
    </row>
    <row r="55" spans="1:4" x14ac:dyDescent="0.25">
      <c r="A55" t="str">
        <f t="shared" si="0"/>
        <v>Wisc</v>
      </c>
      <c r="B55" t="s">
        <v>215</v>
      </c>
      <c r="C55" t="s">
        <v>216</v>
      </c>
      <c r="D55">
        <v>6</v>
      </c>
    </row>
    <row r="56" spans="1:4" x14ac:dyDescent="0.25">
      <c r="A56" t="str">
        <f t="shared" si="0"/>
        <v>Wyom</v>
      </c>
      <c r="B56" t="s">
        <v>217</v>
      </c>
      <c r="C56" t="s">
        <v>218</v>
      </c>
      <c r="D56">
        <v>4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DD987C217D2C46838750B59B8E309F" ma:contentTypeVersion="19" ma:contentTypeDescription="Create a new document." ma:contentTypeScope="" ma:versionID="598d679750180d7f37a059534feb2f55">
  <xsd:schema xmlns:xsd="http://www.w3.org/2001/XMLSchema" xmlns:xs="http://www.w3.org/2001/XMLSchema" xmlns:p="http://schemas.microsoft.com/office/2006/metadata/properties" xmlns:ns2="355d28e8-ada0-4ef2-ba5d-36534d9c042f" xmlns:ns3="fc55a895-c0e0-40dd-95fb-eb58e1d5264f" targetNamespace="http://schemas.microsoft.com/office/2006/metadata/properties" ma:root="true" ma:fieldsID="09c0db2cebde349a98c39c834812af7f" ns2:_="" ns3:_="">
    <xsd:import namespace="355d28e8-ada0-4ef2-ba5d-36534d9c042f"/>
    <xsd:import namespace="fc55a895-c0e0-40dd-95fb-eb58e1d52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5d28e8-ada0-4ef2-ba5d-36534d9c04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c625064-cfa2-42b0-9db3-205d9127ee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ate" ma:index="26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5a895-c0e0-40dd-95fb-eb58e1d5264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e99762-a67d-4483-a8af-288e4b45faec}" ma:internalName="TaxCatchAll" ma:showField="CatchAllData" ma:web="fc55a895-c0e0-40dd-95fb-eb58e1d526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55a895-c0e0-40dd-95fb-eb58e1d5264f" xsi:nil="true"/>
    <lcf76f155ced4ddcb4097134ff3c332f xmlns="355d28e8-ada0-4ef2-ba5d-36534d9c042f">
      <Terms xmlns="http://schemas.microsoft.com/office/infopath/2007/PartnerControls"/>
    </lcf76f155ced4ddcb4097134ff3c332f>
    <SharedWithUsers xmlns="fc55a895-c0e0-40dd-95fb-eb58e1d5264f">
      <UserInfo>
        <DisplayName>Steve Battista</DisplayName>
        <AccountId>212</AccountId>
        <AccountType/>
      </UserInfo>
      <UserInfo>
        <DisplayName>Melissa Wilder</DisplayName>
        <AccountId>14</AccountId>
        <AccountType/>
      </UserInfo>
      <UserInfo>
        <DisplayName>Traci Gwitt</DisplayName>
        <AccountId>120</AccountId>
        <AccountType/>
      </UserInfo>
      <UserInfo>
        <DisplayName>Barry Green</DisplayName>
        <AccountId>18</AccountId>
        <AccountType/>
      </UserInfo>
    </SharedWithUsers>
    <date xmlns="355d28e8-ada0-4ef2-ba5d-36534d9c042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B93D9F-2FF5-4B75-AB26-968DB66C64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5d28e8-ada0-4ef2-ba5d-36534d9c042f"/>
    <ds:schemaRef ds:uri="fc55a895-c0e0-40dd-95fb-eb58e1d52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CF45A5-A7A0-4F0E-8C6F-D7A680BF7085}">
  <ds:schemaRefs>
    <ds:schemaRef ds:uri="http://schemas.microsoft.com/office/2006/metadata/properties"/>
    <ds:schemaRef ds:uri="http://schemas.microsoft.com/office/infopath/2007/PartnerControls"/>
    <ds:schemaRef ds:uri="fc55a895-c0e0-40dd-95fb-eb58e1d5264f"/>
    <ds:schemaRef ds:uri="355d28e8-ada0-4ef2-ba5d-36534d9c042f"/>
  </ds:schemaRefs>
</ds:datastoreItem>
</file>

<file path=customXml/itemProps3.xml><?xml version="1.0" encoding="utf-8"?>
<ds:datastoreItem xmlns:ds="http://schemas.openxmlformats.org/officeDocument/2006/customXml" ds:itemID="{C9DE6699-C891-4AC5-A01A-CB6D848254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Proposal</vt:lpstr>
      <vt:lpstr>Calculator</vt:lpstr>
      <vt:lpstr>ARPC</vt:lpstr>
      <vt:lpstr>SOL</vt:lpstr>
      <vt:lpstr>Calculator!Print_Area</vt:lpstr>
      <vt:lpstr>Proposal!Print_Area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Wilder</dc:creator>
  <cp:keywords/>
  <dc:description/>
  <cp:lastModifiedBy>Mike Lewandowski</cp:lastModifiedBy>
  <cp:revision/>
  <cp:lastPrinted>2025-03-05T22:29:01Z</cp:lastPrinted>
  <dcterms:created xsi:type="dcterms:W3CDTF">2022-09-17T00:32:00Z</dcterms:created>
  <dcterms:modified xsi:type="dcterms:W3CDTF">2025-03-05T22:35:19Z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0x0101002BDD987C217D2C46838750B59B8E309F</vt:lpwstr>
  </property>
</Properties>
</file>